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1"/>
  <workbookPr updateLinks="never" defaultThemeVersion="166925"/>
  <mc:AlternateContent xmlns:mc="http://schemas.openxmlformats.org/markup-compatibility/2006">
    <mc:Choice Requires="x15">
      <x15ac:absPath xmlns:x15ac="http://schemas.microsoft.com/office/spreadsheetml/2010/11/ac" url="Q:\Delivery\Projects\IAU\WandE\ED18355 Nutrient Budget Calculator Update (Theo Cox)\3 Project Delivery\2 Final Deliverable\Nutrient_Budget_Calculators_V02_2_240124\"/>
    </mc:Choice>
  </mc:AlternateContent>
  <xr:revisionPtr revIDLastSave="0" documentId="13_ncr:1_{9F4B02DA-0AC6-45D3-B55C-757E6AF159E6}" xr6:coauthVersionLast="47" xr6:coauthVersionMax="47" xr10:uidLastSave="{00000000-0000-0000-0000-000000000000}"/>
  <workbookProtection workbookAlgorithmName="SHA-512" workbookHashValue="ci5dpr45OXD+YAr7abqqvHh5mGtj5llWo0zR7ylkpmcTEFyPlq58BMtGz7CZpyqkZ6LSGvukgTuCns3N9jXiYw==" workbookSaltValue="0Ky0H2B/WjNkoc1UurlgwA==" workbookSpinCount="100000" lockStructure="1"/>
  <bookViews>
    <workbookView xWindow="-120" yWindow="-16320" windowWidth="29040" windowHeight="15840" tabRatio="801" xr2:uid="{82A04952-E2FF-4A89-87AE-39010027FF5F}"/>
  </bookViews>
  <sheets>
    <sheet name="About_the_calculator" sheetId="18" r:id="rId1"/>
    <sheet name="Nutrients_from_wastewater" sheetId="21" r:id="rId2"/>
    <sheet name="Nutrients_from_current_land_use" sheetId="8" r:id="rId3"/>
    <sheet name="Nutrients_from_future_land_use" sheetId="9" r:id="rId4"/>
    <sheet name="SuDS" sheetId="22" r:id="rId5"/>
    <sheet name="Final_nutrient_budgets" sheetId="10" r:id="rId6"/>
    <sheet name="Value_look_up_tables" sheetId="3" state="hidden" r:id="rId7"/>
  </sheets>
  <externalReferences>
    <externalReference r:id="rId8"/>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21" l="1"/>
  <c r="A21" i="21"/>
  <c r="A20" i="21"/>
  <c r="A13" i="21"/>
  <c r="B13" i="21"/>
  <c r="A16" i="21"/>
  <c r="H608" i="3"/>
  <c r="D23" i="8"/>
  <c r="D27" i="8"/>
  <c r="D11" i="8"/>
  <c r="C6" i="9" l="1"/>
  <c r="I127" i="3"/>
  <c r="I128" i="3"/>
  <c r="I129" i="3"/>
  <c r="I130" i="3"/>
  <c r="I131" i="3"/>
  <c r="I132" i="3"/>
  <c r="I133" i="3"/>
  <c r="I134" i="3"/>
  <c r="I135" i="3"/>
  <c r="I136" i="3"/>
  <c r="I137" i="3"/>
  <c r="I138" i="3"/>
  <c r="I139" i="3"/>
  <c r="I140" i="3"/>
  <c r="I141" i="3"/>
  <c r="I142" i="3"/>
  <c r="I143" i="3"/>
  <c r="I144" i="3"/>
  <c r="I145" i="3"/>
  <c r="I146" i="3"/>
  <c r="I147" i="3"/>
  <c r="I148" i="3"/>
  <c r="I149" i="3"/>
  <c r="I150" i="3"/>
  <c r="I151" i="3"/>
  <c r="I152" i="3"/>
  <c r="I153" i="3"/>
  <c r="I154" i="3"/>
  <c r="I155" i="3"/>
  <c r="I156" i="3"/>
  <c r="I157" i="3"/>
  <c r="I158" i="3"/>
  <c r="I159" i="3"/>
  <c r="I160" i="3"/>
  <c r="I161" i="3"/>
  <c r="I162" i="3"/>
  <c r="I163" i="3"/>
  <c r="I164" i="3"/>
  <c r="I165" i="3"/>
  <c r="I166" i="3"/>
  <c r="I167" i="3"/>
  <c r="I168" i="3"/>
  <c r="I169" i="3"/>
  <c r="I170" i="3"/>
  <c r="I171" i="3"/>
  <c r="I172" i="3"/>
  <c r="I173" i="3"/>
  <c r="I174" i="3"/>
  <c r="I175" i="3"/>
  <c r="I176" i="3"/>
  <c r="I177" i="3"/>
  <c r="I178" i="3"/>
  <c r="I179" i="3"/>
  <c r="I180" i="3"/>
  <c r="I181" i="3"/>
  <c r="I182" i="3"/>
  <c r="I183" i="3"/>
  <c r="I184" i="3"/>
  <c r="I185" i="3"/>
  <c r="I186" i="3"/>
  <c r="I187" i="3"/>
  <c r="I188" i="3"/>
  <c r="I189" i="3"/>
  <c r="I190" i="3"/>
  <c r="I191" i="3"/>
  <c r="I192" i="3"/>
  <c r="I193" i="3"/>
  <c r="I194" i="3"/>
  <c r="I195" i="3"/>
  <c r="I196" i="3"/>
  <c r="I197" i="3"/>
  <c r="I198" i="3"/>
  <c r="I199" i="3"/>
  <c r="I200" i="3"/>
  <c r="I201" i="3"/>
  <c r="I202" i="3"/>
  <c r="I203" i="3"/>
  <c r="I204" i="3"/>
  <c r="I205" i="3"/>
  <c r="I206" i="3"/>
  <c r="I207" i="3"/>
  <c r="I208" i="3"/>
  <c r="I209" i="3"/>
  <c r="I210" i="3"/>
  <c r="I211" i="3"/>
  <c r="I212" i="3"/>
  <c r="I213" i="3"/>
  <c r="I214" i="3"/>
  <c r="I215" i="3"/>
  <c r="I216" i="3"/>
  <c r="I217" i="3"/>
  <c r="I218" i="3"/>
  <c r="I219" i="3"/>
  <c r="I220" i="3"/>
  <c r="I221" i="3"/>
  <c r="I222" i="3"/>
  <c r="I223" i="3"/>
  <c r="I224" i="3"/>
  <c r="I225" i="3"/>
  <c r="I226" i="3"/>
  <c r="I227" i="3"/>
  <c r="I228" i="3"/>
  <c r="I229" i="3"/>
  <c r="I230" i="3"/>
  <c r="I231" i="3"/>
  <c r="I232" i="3"/>
  <c r="I233" i="3"/>
  <c r="I234" i="3"/>
  <c r="I235" i="3"/>
  <c r="I236" i="3"/>
  <c r="I237" i="3"/>
  <c r="I238" i="3"/>
  <c r="I239" i="3"/>
  <c r="I240" i="3"/>
  <c r="I241" i="3"/>
  <c r="I242" i="3"/>
  <c r="I243" i="3"/>
  <c r="I244" i="3"/>
  <c r="I245" i="3"/>
  <c r="I246" i="3"/>
  <c r="I247" i="3"/>
  <c r="I248" i="3"/>
  <c r="I249" i="3"/>
  <c r="I250" i="3"/>
  <c r="I251" i="3"/>
  <c r="I252" i="3"/>
  <c r="I253" i="3"/>
  <c r="I254" i="3"/>
  <c r="I255" i="3"/>
  <c r="I256" i="3"/>
  <c r="I257" i="3"/>
  <c r="I258" i="3"/>
  <c r="I259" i="3"/>
  <c r="I260" i="3"/>
  <c r="I261" i="3"/>
  <c r="I262" i="3"/>
  <c r="I263" i="3"/>
  <c r="I264" i="3"/>
  <c r="I265" i="3"/>
  <c r="I266" i="3"/>
  <c r="I267" i="3"/>
  <c r="I268" i="3"/>
  <c r="I269" i="3"/>
  <c r="I270" i="3"/>
  <c r="I271" i="3"/>
  <c r="I272" i="3"/>
  <c r="I273" i="3"/>
  <c r="I274" i="3"/>
  <c r="I275" i="3"/>
  <c r="I276" i="3"/>
  <c r="I277" i="3"/>
  <c r="I278" i="3"/>
  <c r="I279" i="3"/>
  <c r="I280" i="3"/>
  <c r="I281" i="3"/>
  <c r="I282" i="3"/>
  <c r="I283" i="3"/>
  <c r="I284" i="3"/>
  <c r="I285" i="3"/>
  <c r="I286" i="3"/>
  <c r="I287" i="3"/>
  <c r="I288" i="3"/>
  <c r="I289" i="3"/>
  <c r="I290" i="3"/>
  <c r="I291" i="3"/>
  <c r="I292" i="3"/>
  <c r="I293" i="3"/>
  <c r="I294" i="3"/>
  <c r="I295" i="3"/>
  <c r="I296" i="3"/>
  <c r="I297" i="3"/>
  <c r="I298" i="3"/>
  <c r="I299" i="3"/>
  <c r="I300" i="3"/>
  <c r="I301" i="3"/>
  <c r="I302" i="3"/>
  <c r="I303" i="3"/>
  <c r="I304" i="3"/>
  <c r="I305" i="3"/>
  <c r="I306" i="3"/>
  <c r="I307" i="3"/>
  <c r="I308" i="3"/>
  <c r="I309" i="3"/>
  <c r="I310" i="3"/>
  <c r="I311" i="3"/>
  <c r="I312" i="3"/>
  <c r="I313" i="3"/>
  <c r="I314" i="3"/>
  <c r="I315" i="3"/>
  <c r="I316" i="3"/>
  <c r="I317" i="3"/>
  <c r="I318" i="3"/>
  <c r="I319" i="3"/>
  <c r="I320" i="3"/>
  <c r="I321" i="3"/>
  <c r="I322" i="3"/>
  <c r="I323" i="3"/>
  <c r="I324" i="3"/>
  <c r="I325" i="3"/>
  <c r="I326" i="3"/>
  <c r="I327" i="3"/>
  <c r="I328" i="3"/>
  <c r="I329" i="3"/>
  <c r="I330" i="3"/>
  <c r="I331" i="3"/>
  <c r="I332" i="3"/>
  <c r="I333" i="3"/>
  <c r="I334" i="3"/>
  <c r="I335" i="3"/>
  <c r="I336" i="3"/>
  <c r="I337" i="3"/>
  <c r="I338" i="3"/>
  <c r="I339" i="3"/>
  <c r="I340" i="3"/>
  <c r="I341" i="3"/>
  <c r="I342" i="3"/>
  <c r="I343" i="3"/>
  <c r="I344" i="3"/>
  <c r="I345" i="3"/>
  <c r="I346" i="3"/>
  <c r="I347" i="3"/>
  <c r="I348" i="3"/>
  <c r="I349" i="3"/>
  <c r="I350" i="3"/>
  <c r="I351" i="3"/>
  <c r="I352" i="3"/>
  <c r="I353" i="3"/>
  <c r="I354" i="3"/>
  <c r="I355" i="3"/>
  <c r="I356" i="3"/>
  <c r="I357" i="3"/>
  <c r="I358" i="3"/>
  <c r="I359" i="3"/>
  <c r="I360" i="3"/>
  <c r="I361" i="3"/>
  <c r="I362" i="3"/>
  <c r="I363" i="3"/>
  <c r="I364" i="3"/>
  <c r="I365" i="3"/>
  <c r="I366" i="3"/>
  <c r="I367" i="3"/>
  <c r="I368" i="3"/>
  <c r="I369" i="3"/>
  <c r="I370" i="3"/>
  <c r="I371" i="3"/>
  <c r="I372" i="3"/>
  <c r="I373" i="3"/>
  <c r="I374" i="3"/>
  <c r="I375" i="3"/>
  <c r="I376" i="3"/>
  <c r="I377" i="3"/>
  <c r="I378" i="3"/>
  <c r="I379" i="3"/>
  <c r="I380" i="3"/>
  <c r="I381" i="3"/>
  <c r="I382" i="3"/>
  <c r="I383" i="3"/>
  <c r="I384" i="3"/>
  <c r="I385" i="3"/>
  <c r="I386" i="3"/>
  <c r="I387" i="3"/>
  <c r="I388" i="3"/>
  <c r="I389" i="3"/>
  <c r="I390" i="3"/>
  <c r="I391" i="3"/>
  <c r="I392" i="3"/>
  <c r="I393" i="3"/>
  <c r="I394" i="3"/>
  <c r="I395" i="3"/>
  <c r="I396" i="3"/>
  <c r="I397" i="3"/>
  <c r="I398" i="3"/>
  <c r="I399" i="3"/>
  <c r="I400" i="3"/>
  <c r="I401" i="3"/>
  <c r="I402" i="3"/>
  <c r="I403" i="3"/>
  <c r="I404" i="3"/>
  <c r="I405" i="3"/>
  <c r="I406" i="3"/>
  <c r="I407" i="3"/>
  <c r="I408" i="3"/>
  <c r="I409" i="3"/>
  <c r="I410" i="3"/>
  <c r="I411" i="3"/>
  <c r="I412" i="3"/>
  <c r="I413" i="3"/>
  <c r="I414" i="3"/>
  <c r="I415" i="3"/>
  <c r="I416" i="3"/>
  <c r="I417" i="3"/>
  <c r="I418" i="3"/>
  <c r="I419" i="3"/>
  <c r="I420" i="3"/>
  <c r="I421" i="3"/>
  <c r="I422" i="3"/>
  <c r="I423" i="3"/>
  <c r="I424" i="3"/>
  <c r="I425" i="3"/>
  <c r="I426" i="3"/>
  <c r="I427" i="3"/>
  <c r="I428" i="3"/>
  <c r="I429" i="3"/>
  <c r="I430" i="3"/>
  <c r="I431" i="3"/>
  <c r="I432" i="3"/>
  <c r="I433" i="3"/>
  <c r="I434" i="3"/>
  <c r="I435" i="3"/>
  <c r="I436" i="3"/>
  <c r="I437" i="3"/>
  <c r="I438" i="3"/>
  <c r="I439" i="3"/>
  <c r="I440" i="3"/>
  <c r="I441" i="3"/>
  <c r="I442" i="3"/>
  <c r="I443" i="3"/>
  <c r="I444" i="3"/>
  <c r="I445" i="3"/>
  <c r="I446" i="3"/>
  <c r="I447" i="3"/>
  <c r="I448" i="3"/>
  <c r="I449" i="3"/>
  <c r="I450" i="3"/>
  <c r="I451" i="3"/>
  <c r="I452" i="3"/>
  <c r="I453" i="3"/>
  <c r="I454" i="3"/>
  <c r="I455" i="3"/>
  <c r="I456" i="3"/>
  <c r="I457" i="3"/>
  <c r="I458" i="3"/>
  <c r="I459" i="3"/>
  <c r="I460" i="3"/>
  <c r="I461" i="3"/>
  <c r="I462" i="3"/>
  <c r="I463" i="3"/>
  <c r="I464" i="3"/>
  <c r="I465" i="3"/>
  <c r="I466" i="3"/>
  <c r="I467" i="3"/>
  <c r="I468" i="3"/>
  <c r="I469" i="3"/>
  <c r="I470" i="3"/>
  <c r="I471" i="3"/>
  <c r="I472" i="3"/>
  <c r="I473" i="3"/>
  <c r="I474" i="3"/>
  <c r="I475" i="3"/>
  <c r="I476" i="3"/>
  <c r="I477" i="3"/>
  <c r="I478" i="3"/>
  <c r="I479" i="3"/>
  <c r="I480" i="3"/>
  <c r="I481" i="3"/>
  <c r="I482" i="3"/>
  <c r="I483" i="3"/>
  <c r="I484" i="3"/>
  <c r="I485" i="3"/>
  <c r="I486" i="3"/>
  <c r="I487" i="3"/>
  <c r="I488" i="3"/>
  <c r="I489" i="3"/>
  <c r="I490" i="3"/>
  <c r="I491" i="3"/>
  <c r="I492" i="3"/>
  <c r="I493" i="3"/>
  <c r="I494" i="3"/>
  <c r="I495" i="3"/>
  <c r="I496" i="3"/>
  <c r="I497" i="3"/>
  <c r="I498" i="3"/>
  <c r="I499" i="3"/>
  <c r="I500" i="3"/>
  <c r="I501" i="3"/>
  <c r="I502" i="3"/>
  <c r="I503" i="3"/>
  <c r="I504" i="3"/>
  <c r="I505" i="3"/>
  <c r="I506" i="3"/>
  <c r="I507" i="3"/>
  <c r="I508" i="3"/>
  <c r="I509" i="3"/>
  <c r="I510" i="3"/>
  <c r="I511" i="3"/>
  <c r="I512" i="3"/>
  <c r="I513" i="3"/>
  <c r="I514" i="3"/>
  <c r="I515" i="3"/>
  <c r="I516" i="3"/>
  <c r="I517" i="3"/>
  <c r="I518" i="3"/>
  <c r="I519" i="3"/>
  <c r="I520" i="3"/>
  <c r="I521" i="3"/>
  <c r="I522" i="3"/>
  <c r="I523" i="3"/>
  <c r="I524" i="3"/>
  <c r="I525" i="3"/>
  <c r="I526" i="3"/>
  <c r="I527" i="3"/>
  <c r="I528" i="3"/>
  <c r="I529" i="3"/>
  <c r="I530" i="3"/>
  <c r="I531" i="3"/>
  <c r="I532" i="3"/>
  <c r="I533" i="3"/>
  <c r="I534" i="3"/>
  <c r="I535" i="3"/>
  <c r="I536" i="3"/>
  <c r="I537" i="3"/>
  <c r="I538" i="3"/>
  <c r="I539" i="3"/>
  <c r="I540" i="3"/>
  <c r="I541" i="3"/>
  <c r="I542" i="3"/>
  <c r="I543" i="3"/>
  <c r="I544" i="3"/>
  <c r="I545" i="3"/>
  <c r="I546" i="3"/>
  <c r="I547" i="3"/>
  <c r="I548" i="3"/>
  <c r="I549" i="3"/>
  <c r="I550" i="3"/>
  <c r="I551" i="3"/>
  <c r="I552" i="3"/>
  <c r="I553" i="3"/>
  <c r="I554" i="3"/>
  <c r="I555" i="3"/>
  <c r="I556" i="3"/>
  <c r="I557" i="3"/>
  <c r="I558" i="3"/>
  <c r="I559" i="3"/>
  <c r="I560" i="3"/>
  <c r="I561" i="3"/>
  <c r="I562" i="3"/>
  <c r="I563" i="3"/>
  <c r="I564" i="3"/>
  <c r="I565" i="3"/>
  <c r="I566" i="3"/>
  <c r="I567" i="3"/>
  <c r="I568" i="3"/>
  <c r="I569" i="3"/>
  <c r="D15" i="8"/>
  <c r="D16" i="8"/>
  <c r="D17" i="8"/>
  <c r="D18" i="8"/>
  <c r="D19" i="8"/>
  <c r="D20" i="8"/>
  <c r="D21" i="8"/>
  <c r="D22" i="8"/>
  <c r="D24" i="8"/>
  <c r="D25" i="8"/>
  <c r="D26" i="8"/>
  <c r="D12" i="8"/>
  <c r="D13" i="8"/>
  <c r="D14" i="8"/>
  <c r="C13" i="8"/>
  <c r="C17" i="8"/>
  <c r="C7" i="9"/>
  <c r="C8" i="9"/>
  <c r="C9" i="9"/>
  <c r="C10" i="9"/>
  <c r="C11" i="9"/>
  <c r="C12" i="9"/>
  <c r="C13" i="9"/>
  <c r="C5" i="9"/>
  <c r="C11" i="8"/>
  <c r="C12" i="8"/>
  <c r="C25" i="8"/>
  <c r="C24" i="8"/>
  <c r="C16" i="8"/>
  <c r="C22" i="8"/>
  <c r="C14" i="8"/>
  <c r="C23" i="8"/>
  <c r="C15" i="8"/>
  <c r="C18" i="8"/>
  <c r="C21" i="8"/>
  <c r="C26" i="8"/>
  <c r="C20" i="8"/>
  <c r="C19" i="8"/>
  <c r="C16" i="9"/>
  <c r="C17" i="9"/>
  <c r="C18" i="9"/>
  <c r="C19" i="9"/>
  <c r="C20" i="9"/>
  <c r="C15" i="9"/>
  <c r="C14" i="9"/>
  <c r="C27" i="8"/>
  <c r="J48" i="3"/>
  <c r="J49" i="3"/>
  <c r="J50" i="3"/>
  <c r="J51" i="3"/>
  <c r="J52" i="3"/>
  <c r="J53" i="3"/>
  <c r="J54" i="3"/>
  <c r="J55" i="3"/>
  <c r="J56" i="3"/>
  <c r="J57" i="3"/>
  <c r="J58" i="3"/>
  <c r="J59" i="3"/>
  <c r="J60" i="3"/>
  <c r="J61" i="3"/>
  <c r="J62" i="3"/>
  <c r="J63" i="3"/>
  <c r="J64" i="3"/>
  <c r="J65" i="3"/>
  <c r="J66" i="3"/>
  <c r="J67" i="3"/>
  <c r="J68" i="3"/>
  <c r="J69" i="3"/>
  <c r="J70" i="3"/>
  <c r="J71" i="3"/>
  <c r="J72" i="3"/>
  <c r="J73" i="3"/>
  <c r="J74" i="3"/>
  <c r="J75" i="3"/>
  <c r="J76" i="3"/>
  <c r="J77" i="3"/>
  <c r="J78" i="3"/>
  <c r="J79" i="3"/>
  <c r="J80" i="3"/>
  <c r="J81" i="3"/>
  <c r="J82" i="3"/>
  <c r="J7" i="3"/>
  <c r="J8" i="3"/>
  <c r="J9" i="3"/>
  <c r="J10" i="3"/>
  <c r="J11" i="3"/>
  <c r="J12" i="3"/>
  <c r="J13" i="3"/>
  <c r="J14" i="3"/>
  <c r="J15" i="3"/>
  <c r="J16" i="3"/>
  <c r="J17" i="3"/>
  <c r="J18" i="3"/>
  <c r="J19" i="3"/>
  <c r="J20" i="3"/>
  <c r="J21" i="3"/>
  <c r="J22" i="3"/>
  <c r="J23" i="3"/>
  <c r="J24" i="3"/>
  <c r="J25" i="3"/>
  <c r="J26" i="3"/>
  <c r="J27" i="3"/>
  <c r="J28" i="3"/>
  <c r="J29" i="3"/>
  <c r="J30" i="3"/>
  <c r="J31" i="3"/>
  <c r="J32" i="3"/>
  <c r="J33" i="3"/>
  <c r="J34" i="3"/>
  <c r="J35" i="3"/>
  <c r="J36" i="3"/>
  <c r="J37" i="3"/>
  <c r="J38" i="3"/>
  <c r="J39" i="3"/>
  <c r="J40" i="3"/>
  <c r="J41" i="3"/>
  <c r="J42" i="3"/>
  <c r="J43" i="3"/>
  <c r="J44" i="3"/>
  <c r="J45" i="3"/>
  <c r="J46" i="3"/>
  <c r="J47" i="3"/>
  <c r="J6" i="3"/>
  <c r="J5" i="3"/>
  <c r="I90" i="3"/>
  <c r="D5" i="22"/>
  <c r="D6" i="22"/>
  <c r="D7" i="22"/>
  <c r="D8" i="22"/>
  <c r="D9" i="22"/>
  <c r="D10" i="22"/>
  <c r="D11" i="22"/>
  <c r="D12" i="22"/>
  <c r="D13" i="22"/>
  <c r="D14" i="22"/>
  <c r="D15" i="22"/>
  <c r="D16" i="22"/>
  <c r="D17" i="22"/>
  <c r="D18" i="22"/>
  <c r="D19" i="22"/>
  <c r="D20" i="22"/>
  <c r="D21" i="22"/>
  <c r="D22" i="22"/>
  <c r="D23" i="22"/>
  <c r="D24" i="22"/>
  <c r="D25" i="22"/>
  <c r="D26" i="22"/>
  <c r="D27" i="22"/>
  <c r="D28" i="22"/>
  <c r="D4" i="22"/>
  <c r="A23" i="21" l="1"/>
  <c r="H4" i="22"/>
  <c r="A710" i="3" l="1" a="1"/>
  <c r="A710" i="3" s="1"/>
  <c r="G5" i="22"/>
  <c r="G6" i="22"/>
  <c r="G7" i="22"/>
  <c r="G8" i="22"/>
  <c r="G9" i="22"/>
  <c r="G10" i="22"/>
  <c r="G11" i="22"/>
  <c r="G12" i="22"/>
  <c r="G13" i="22"/>
  <c r="G14" i="22"/>
  <c r="G15" i="22"/>
  <c r="G16" i="22"/>
  <c r="G17" i="22"/>
  <c r="G18" i="22"/>
  <c r="G19" i="22"/>
  <c r="G20" i="22"/>
  <c r="G21" i="22"/>
  <c r="G22" i="22"/>
  <c r="G23" i="22"/>
  <c r="G24" i="22"/>
  <c r="G25" i="22"/>
  <c r="G26" i="22"/>
  <c r="G27" i="22"/>
  <c r="G28" i="22"/>
  <c r="H5" i="22"/>
  <c r="H6" i="22"/>
  <c r="H7" i="22"/>
  <c r="H8" i="22"/>
  <c r="H9" i="22"/>
  <c r="H10" i="22"/>
  <c r="H11" i="22"/>
  <c r="H12" i="22"/>
  <c r="H13" i="22"/>
  <c r="H14" i="22"/>
  <c r="H15" i="22"/>
  <c r="H16" i="22"/>
  <c r="H17" i="22"/>
  <c r="H18" i="22"/>
  <c r="H19" i="22"/>
  <c r="H20" i="22"/>
  <c r="H21" i="22"/>
  <c r="H22" i="22"/>
  <c r="H23" i="22"/>
  <c r="H24" i="22"/>
  <c r="H25" i="22"/>
  <c r="H26" i="22"/>
  <c r="H27" i="22"/>
  <c r="H28" i="22"/>
  <c r="B29" i="22" l="1"/>
  <c r="B17" i="21" l="1"/>
  <c r="B18" i="21" s="1"/>
  <c r="A11" i="10"/>
  <c r="I84" i="3"/>
  <c r="I83" i="3"/>
  <c r="A12" i="10" l="1"/>
  <c r="E83" i="3" l="1"/>
  <c r="E84" i="3"/>
  <c r="H614" i="3" l="1"/>
  <c r="H613" i="3"/>
  <c r="H612" i="3"/>
  <c r="F614" i="3" l="1"/>
  <c r="F613" i="3"/>
  <c r="F612" i="3"/>
  <c r="F611" i="3"/>
  <c r="F610" i="3"/>
  <c r="F609" i="3"/>
  <c r="F608" i="3"/>
  <c r="F607" i="3"/>
  <c r="I606" i="3"/>
  <c r="I605" i="3"/>
  <c r="I604" i="3"/>
  <c r="I603" i="3"/>
  <c r="I602" i="3"/>
  <c r="I601" i="3"/>
  <c r="I600" i="3"/>
  <c r="I599" i="3"/>
  <c r="I598" i="3"/>
  <c r="I597" i="3"/>
  <c r="I596" i="3"/>
  <c r="I595" i="3"/>
  <c r="I594" i="3"/>
  <c r="I593" i="3"/>
  <c r="I592" i="3"/>
  <c r="I591" i="3"/>
  <c r="I590" i="3"/>
  <c r="I589" i="3"/>
  <c r="I588" i="3"/>
  <c r="I587" i="3"/>
  <c r="I586" i="3"/>
  <c r="I585" i="3"/>
  <c r="I584" i="3"/>
  <c r="I583" i="3"/>
  <c r="I582" i="3"/>
  <c r="I581" i="3"/>
  <c r="I580" i="3"/>
  <c r="I579" i="3"/>
  <c r="I578" i="3"/>
  <c r="I577" i="3"/>
  <c r="I576" i="3"/>
  <c r="I575" i="3"/>
  <c r="I574" i="3"/>
  <c r="I573" i="3"/>
  <c r="I572" i="3"/>
  <c r="I571" i="3"/>
  <c r="I570" i="3"/>
  <c r="I126" i="3"/>
  <c r="I125" i="3"/>
  <c r="I124" i="3"/>
  <c r="I123" i="3"/>
  <c r="I122" i="3"/>
  <c r="I121" i="3"/>
  <c r="I120" i="3"/>
  <c r="I119" i="3"/>
  <c r="I118" i="3"/>
  <c r="I117" i="3"/>
  <c r="I116" i="3"/>
  <c r="I115" i="3"/>
  <c r="I114" i="3"/>
  <c r="I113" i="3"/>
  <c r="I112" i="3"/>
  <c r="I111" i="3"/>
  <c r="I110" i="3"/>
  <c r="I109" i="3"/>
  <c r="I108" i="3"/>
  <c r="I107" i="3"/>
  <c r="I106" i="3"/>
  <c r="I105" i="3"/>
  <c r="I104" i="3"/>
  <c r="I103" i="3"/>
  <c r="I102" i="3"/>
  <c r="I101" i="3"/>
  <c r="I100" i="3"/>
  <c r="I99" i="3"/>
  <c r="I98" i="3"/>
  <c r="I97" i="3"/>
  <c r="I96" i="3"/>
  <c r="I95" i="3"/>
  <c r="I94" i="3"/>
  <c r="I93" i="3"/>
  <c r="I92" i="3"/>
  <c r="I91" i="3"/>
  <c r="C84" i="3"/>
  <c r="C83" i="3"/>
  <c r="D29" i="22" l="1"/>
  <c r="B12" i="21"/>
  <c r="A9" i="10"/>
  <c r="A12" i="21"/>
  <c r="B23" i="21" l="1"/>
  <c r="A22" i="21" s="1"/>
  <c r="B21" i="21"/>
  <c r="B19" i="21"/>
  <c r="B5" i="10" s="1"/>
  <c r="G4" i="22"/>
  <c r="G29" i="22" s="1"/>
  <c r="C21" i="9"/>
  <c r="C28" i="8" l="1"/>
  <c r="C22" i="9"/>
  <c r="B6" i="10" l="1"/>
  <c r="B7" i="10" l="1"/>
  <c r="B12" i="10"/>
  <c r="B14" i="10"/>
  <c r="B22" i="9"/>
  <c r="B28" i="8"/>
  <c r="B8" i="10" l="1"/>
  <c r="B10" i="10" s="1"/>
  <c r="A13" i="10"/>
  <c r="A14" i="10" l="1"/>
</calcChain>
</file>

<file path=xl/metadata.xml><?xml version="1.0" encoding="utf-8"?>
<metadata xmlns="http://schemas.openxmlformats.org/spreadsheetml/2006/main" xmlns:xlrd="http://schemas.microsoft.com/office/spreadsheetml/2017/richdata" xmlns:xda="http://schemas.microsoft.com/office/spreadsheetml/2017/dynamicarray">
  <metadataTypes count="2">
    <metadataType name="XLDAPR" minSupportedVersion="120000" copy="1" pasteAll="1" pasteValues="1" merge="1" splitFirst="1" rowColShift="1" clearFormats="1" clearComments="1" assign="1" coerce="1" cellMeta="1"/>
    <metadataType name="XLRICHVALUE" minSupportedVersion="120000" copy="1" pasteAll="1" pasteValues="1" merge="1" splitFirst="1" rowColShift="1" clearFormats="1" clearComments="1" assign="1" coerce="1"/>
  </metadataTypes>
  <futureMetadata name="XLDAPR" count="1">
    <bk>
      <extLst>
        <ext uri="{bdbb8cdc-fa1e-496e-a857-3c3f30c029c3}">
          <xda:dynamicArrayProperties fDynamic="1" fCollapsed="0"/>
        </ext>
      </extLst>
    </bk>
  </futureMetadata>
  <futureMetadata name="XLRICHVALUE" count="1">
    <bk>
      <extLst>
        <ext uri="{3e2802c4-a4d2-4d8b-9148-e3be6c30e623}">
          <xlrd:rvb i="0"/>
        </ext>
      </extLst>
    </bk>
  </futureMetadata>
  <cellMetadata count="1">
    <bk>
      <rc t="1" v="0"/>
    </bk>
  </cellMetadata>
  <valueMetadata count="1">
    <bk>
      <rc t="2" v="0"/>
    </bk>
  </valueMetadata>
</metadata>
</file>

<file path=xl/sharedStrings.xml><?xml version="1.0" encoding="utf-8"?>
<sst xmlns="http://schemas.openxmlformats.org/spreadsheetml/2006/main" count="3021" uniqueCount="845">
  <si>
    <t>Natural England Nutrient Neutrality budget calculator for the The Solent Marine Sites</t>
  </si>
  <si>
    <t>This tool contains six worksheets with nine tables in total, as well as an additional worksheet hidden from the user.</t>
  </si>
  <si>
    <t>This is the instructions sheet. It contains instructions on how to use the tool and provides an overview of each worksheet. This worksheet contains two tables.</t>
  </si>
  <si>
    <t>You can move between worksheets using the tabs at the bottom of the page.</t>
  </si>
  <si>
    <t>If you use screen reading software, you can use 'Ctrl' + 'Page Down' keys to move between the tabs.</t>
  </si>
  <si>
    <t>If you use a keyboard only, to open any link in this form first select the cell with the link and then press the 'Shift' + 'F10' keys or the 'Fn' + the 'Menu' keys (both have a similar effect to a right click), then press the letter 'O' twice to highlight 'Open Hyperlink' and press 'Enter'.</t>
  </si>
  <si>
    <t>If you use a keyboard only, any drop-down lists can be accessed by clicking the dropdown arrow or pressing the 'Alt' + 'Down' keys when the cell is selected.</t>
  </si>
  <si>
    <t>Table of contents</t>
  </si>
  <si>
    <t>Topic of each table</t>
  </si>
  <si>
    <t>Link to each worksheet</t>
  </si>
  <si>
    <t>Worksheet 1 (Nutrients_from_wastewater): Nutrient loading from additional wastewater</t>
  </si>
  <si>
    <t>Nutrients from wastewater</t>
  </si>
  <si>
    <t>Worksheet 2 (Nutrients_from_current_land_use): Nutrient loading from current land use</t>
  </si>
  <si>
    <t>Nutrients from current land use</t>
  </si>
  <si>
    <t>Worksheet 3 (Nutrients_from_future_land_use): Nutrient loading from future land use</t>
  </si>
  <si>
    <t>Nutrients from future land use</t>
  </si>
  <si>
    <t>Worksheet 4 (SuDS): Nutrient loading from future land use after treatment through a sustainable urban drainage system (SuDS)</t>
  </si>
  <si>
    <t>SuDS</t>
  </si>
  <si>
    <t>Worksheet 5 (Final_nutrient_budgets): Nutrient budget calculations</t>
  </si>
  <si>
    <t>Final_nutrient_budgets</t>
  </si>
  <si>
    <t>General information about the calculator</t>
  </si>
  <si>
    <t xml:space="preserve">This tool provides a step-by-step approach to calculating the nutrient budget for a new residential development.  </t>
  </si>
  <si>
    <t>The nutrient budget for a site is calculated in four key stages with an additional optional stage in which information about the SuDS features on the site can be entered. Each stage is implemented in worksheets 1-5 of this workbook.</t>
  </si>
  <si>
    <t>Each worksheet is connected through a set of formulas which calculate the nutrient budget. As such, all sheets which represent the four key stages require data inputs in order to calculate the nutrient budget.</t>
  </si>
  <si>
    <t>The total nutrient budget is calculated automatically by adding the values from the 'Nutrients_from_wastewater' and the outputs from the  'Nutrients_from_future_land_use' minus the 'SuDS' (if applicable), and then subtracting the values from the 'Nutrients_from_current_land_use', then adding a 20% precautionary buffer to the result. This calculation is completed in the 'Final_nutrient_budgets' worksheet.</t>
  </si>
  <si>
    <t xml:space="preserve">Before a nutrient budget can be completed using the methodology, certain site-specific details for the development site in question need to be determined.  </t>
  </si>
  <si>
    <t>There is a guidance webpage that accompanies this calculator and provides further information on the user inputs required.</t>
  </si>
  <si>
    <t>The required details and instructions for completing each stage of the nutrient budget methodology are shown in cell A2 of each worksheet.</t>
  </si>
  <si>
    <t>This tool uses a set of lookup tables to find relevant values in a hidden spreadsheet titled the 'Value_look_up_tables' worksheet.</t>
  </si>
  <si>
    <t xml:space="preserve">It is advisable to retain a blank copy of this workbook and 'Save As' a new copy each time you calculate a budget to minimise the risk of using incorrect data inputs and to ease the calculation of new nutrient budgets. </t>
  </si>
  <si>
    <t xml:space="preserve">The values already included in this tool have been chosen based on research to determine suitable inputs to the nutrient budget that meet the HRA tests of beyond reasonable scientific doubt, in perpetuity (practically speaking this is 80-125 years) and in accordance with the precautionary principle. </t>
  </si>
  <si>
    <t xml:space="preserve">If editing any values in this tool, you must make sure there is a sufficient evidence base to justify these changes and that the new inputs are selected in accordance with the precautionary principle.  </t>
  </si>
  <si>
    <t>Notes about the nutrients from wastewater worksheet</t>
  </si>
  <si>
    <t xml:space="preserve">This sheet contains two tables. </t>
  </si>
  <si>
    <t>The first table titled 'Table_3_Water_Infrastructure' under the heading 'Water infrastructure information' allows the user to enter key information about the wastewater generated and water infrastructure on the site. This table contains a mix of user specified values and values that are calculated automatically depending on the user selected inputs.</t>
  </si>
  <si>
    <t>The date of first occupancy is required because some wastewater treatment works (WwTW) may be due an upgrade in 2025 or 2030 which will change the nutrient concentration permit values. This will be shown through two or three values for the permits and nutrients load from before and after the upgrade.</t>
  </si>
  <si>
    <t>The amount of wastewater generated as a result of the population needs to be calculated using an average occupancy rate, a per capita water usage figure, and the number of new developments. The default water usage value is preset in the worksheet. The default setting for the average occupancy rate is preset in the worksheet and is the national occupancy rate of 2.4 people per dwelling/unit. Only change this value if there is sufficient evidence that the development will be different to the national average. The number of new developments is not preset and must be a whole number.</t>
  </si>
  <si>
    <t>If it is uncertain what WwTW the development will drain into, please find this information from your sewerage company before completing the calculator. If it is not feasible to connect to a WwTW and a septic tank or package treatment plant is being used, please select this option. Please be aware that if the total nitrogen (TN) final effluent concentrations (in mg/l) are specified by the manufacturer, please select 'Septic Tank user defined' or 'Package Treatment Plant user defined' and enter the manufacturer specified value in the cell where prompted.</t>
  </si>
  <si>
    <t>The second table titled 'Table_4_Wastewater_Load' under the heading 'Final calculation of nutrient load from wastewater' contains the calculation of the nutrient load from additional wastewater. This table may present up to three different values for the nutrient load.</t>
  </si>
  <si>
    <t xml:space="preserve">If a nutrient permit is changing for the selected WwTW as of 01/01/2025, or 01/04/2030, the second table will be broken down into up to three parts: 'Post-2030 Stage 1 Nutrient Loading',  'Pre-2030 Stage 1 Nutrient Loading', and  'Pre-2025 Stage 1 Nutrient Loading'. If applicable, three nutrient budgets will be calculated for the loading before and after the 2030 and 2025 WwTW permit upgrades, and will be presented in cells B19, B21, or B23 if applicable. </t>
  </si>
  <si>
    <t>Notes about the nutrients from current land use worksheet</t>
  </si>
  <si>
    <t>This worksheet contains two tables that are used for calculating the annual nutrient load from existing (pre development) land use on the development site. Environmental information about the current site is required for the first table. The second table requires the user to input the existing type(s) and area(s) of landcover present in order to generate nutrient loads associated with the current landcovers on the site. Only landcovers for the land that is being altered by the development should be entered.</t>
  </si>
  <si>
    <t>The drop-down list of landcover types contains up to eight agricultural landcover types and eight different non-agricultural landcover types. The full list of landcovers can be found in the associated guidance webpage or in the drop-down list. Please find out what landcover types are within the development before completing this tool. If there is a landcover within the development area that is not in the list please select the most similar landcover type.</t>
  </si>
  <si>
    <t>The guidance webpage that accompanies this calculator provides further information about the landcover types used in this tool.</t>
  </si>
  <si>
    <t>Sources of information required for nutrients from current land use worksheet</t>
  </si>
  <si>
    <t>Description of the information:</t>
  </si>
  <si>
    <t>Link</t>
  </si>
  <si>
    <t>The Operational Catchment within which the development is located can be found using the Environment Agency Catchment Data Explorer</t>
  </si>
  <si>
    <t>Environment Agency Catchment Data Explorer</t>
  </si>
  <si>
    <t>The drainage associated with the predominant soil type within the development site can be found using the Soilscapes Map</t>
  </si>
  <si>
    <t>Soilscapes</t>
  </si>
  <si>
    <t>The annual average rainfall that the development will receive can be found using the National River Flow Archive for the '42019- Tanners Brook at Millbrook' station</t>
  </si>
  <si>
    <t>National River Flow Archive</t>
  </si>
  <si>
    <t>Whether the development is located within a Nitrate Vulnerable Zone (NVZ) can be found using the UK Soil Observatory 'Nitrate Vulnerable Zones - England' map</t>
  </si>
  <si>
    <t>UK Soil Observatory</t>
  </si>
  <si>
    <t>Notes about the nutrients from future land use worksheet</t>
  </si>
  <si>
    <t xml:space="preserve">This worksheet contains a single table which is used to calculate the annual nutrient load from new (post-development) land use on the development site. The type(s) and area(s) of landcover present on the new development is required to generate nutrient loads associated with the current landcovers on the site. </t>
  </si>
  <si>
    <t>The type(s) of landcover present on the new development site can be selected from a list of eight different landcover types: greenspace, woodland, shrub, water, residential urban land, commercial/industrial urban land, open urban land and community food growing. Please find out what landcover types will be within the development site before completing this tool. If there is a landcover within the development site that is not in the list please select the most similar landcover type.</t>
  </si>
  <si>
    <t>Notes about the SuDS worksheet</t>
  </si>
  <si>
    <t xml:space="preserve">This worksheet contains one table in which the user can enter key information about the use of SuDS to treat the runoff from the site and reduce the nutrient loading from future land uses. </t>
  </si>
  <si>
    <t>The table allows the user to enter the SuDS features or SuDS management trains that are proposed to treat the nutrient loading from future land uses. The land covers within the SuDS catchment area and the areas of these landcovers can be entered. Only landcovers entered into the 'Nutrients_from_future_land_use' worksheet can be selected. The nutrient loads associated with these landcovers are automatically calculated using the values from the worksheet 'Nutrient_loading_from_future_land_use'. The user must enter the percentage of flow that will be directed through the SuDS. Any numerical value less than or equal to 100% can be entered for the percentage of flow. Any numerical value less than or equal to 100% can be entered for the removal rates. The user can enter any text for the SuDS feature to allow for variability in the names of the SuDS features / management trains planned. Any numerical value less than or equal to 100% can be entered for the removal rates. However, the user will be required to present all evidence of these removal rates to the competent authority. As such, the most up to date SuDS guidance on SuDS for nutrient removal should be followed.</t>
  </si>
  <si>
    <t>Notes about the final nutrient budgets</t>
  </si>
  <si>
    <t>This final stage automatically calculates the results from worksheets 1-5 using the equation described in 'General information about the calculator'.</t>
  </si>
  <si>
    <t>The value(s) shown represent the nutrient mitigation required in kilograms per year to achieve nutrient neutrality.</t>
  </si>
  <si>
    <t>If there are two or three values due to changing permits, the calculator will show the total amount of nutrient mitigation that is needed before and after the changing permit date.</t>
  </si>
  <si>
    <t>This sheet contains two tables. The tables are seperated by a heading in the 'Headings 2' style, which describes the following table. The first table 'Table_3_Water_Infrastructure' may contain blank cells in rows 11 to 12 and column C. User inputs are required for cells B5 to B10. In addition, user inputs are required in C11 depending on the information entered by the user. The second table 'Table_4_Wastewater_Load' may contain blank cells in rows 20 to 23. No user inputs are required in this table.
You can enter the average occupancy rate of the development in cell B6. The default rate is 2.4, this should not be edited without sufficient evidence.
You can enter the water usage in cell B7. This value should be kept at 120 unless other efficiency measures are used.
You can enter the total number of dwellings/units that will be within the development site as of the project completion date in cell B8.
You can choose whether the catchment of the proposed development can apply deductible acceptable loading from the drop-down list in cell B9.
You can choose the receiving WwTW from the drop-down list in cell B10. The drop-down lists can be accessed by clicking the arrow or pressing the 'Alt' + 'Down' keys when the cell is selected. If the user selects 'Package Treatment Plant user defined' or 'Septic Tank user defined', the user must enter their certified value of TN in cell C11. Otherwise the default values will be used in the calculation of the nutrient load associated with wastewater. 
Nutrient permits may be changing for the WwTW selected by the user as of 01/01/2025, or 01/04/2030. If the date of first occupancy is in-between changing permit dates, multiple permit limits may be automatically generated in cell B11 to B13. If applicable, up to three values for the nutrient loading associated with wastewater will be calculated for the loading will be presented in cell B19, B21, or B23.</t>
  </si>
  <si>
    <t>Water infrastructure information</t>
  </si>
  <si>
    <t>Description of required information</t>
  </si>
  <si>
    <t>Data entry column</t>
  </si>
  <si>
    <t>Additional data entry column</t>
  </si>
  <si>
    <t>Date of first occupancy (dd/mm/yyyy):</t>
  </si>
  <si>
    <t>Average occupancy rate (people/dwelling or people/unit):</t>
  </si>
  <si>
    <t>Water usage (litres/person/day):</t>
  </si>
  <si>
    <t>Development Proposal (dwellings/units):</t>
  </si>
  <si>
    <t xml:space="preserve">Include deductible acceptable loading? </t>
  </si>
  <si>
    <t>Wastewater treatment works:</t>
  </si>
  <si>
    <t>Current wastewater treatment works N permit (mg TN/litre):</t>
  </si>
  <si>
    <t>Final calculation of nutrient load from wastewater</t>
  </si>
  <si>
    <t>Description of values generated</t>
  </si>
  <si>
    <t>Values generated</t>
  </si>
  <si>
    <t>Additional population (people):</t>
  </si>
  <si>
    <t>Wastewater by development (litres/day):</t>
  </si>
  <si>
    <t>Annual wastewater TN load (kg TN/yr):</t>
  </si>
  <si>
    <t xml:space="preserve">This sheet contains two tables. The tables are seperated by a heading in the 'Headings 2' style, which describe the following table. The first table 'Table_5_Site_Information' requires user inputs in cells B5 to B8. The second table 'Table_6_Current_Land_Uses' requires user inputs in cells A11 to A27 and B11 to B27. The remaining columns are automatically calculated. The final Column (Column D) titled 'Notes on data' will remain empty unless the data automatically generated data has been extrapolated.
You can choose the Operational Catchment the site is located within from the drop-down list in cell B5. The drop-down lists can be accessed by clicking the arrow or pressing the 'Alt' + 'Down' keys when the cell is selected.
You can choose the soil drainage type associated with the predominant soil type within the development site from the drop-down list in cell B6. 
You can choose the annual average rainfall the development will receive from the drop-down list in cell B7. If the rainfall volume is not on the list, please select the nearest value.
You can choose whether the development is in a Nitrate Vulnerable Zone (NVZ) from the drop-down list in cell B8. 
You can choose the existing (pre-development) land use type(s) from the drop-down list in cells A11-A27. You can enter the area(s) (in hectares) of each land use type in cells B11-B27.
The nutrient load from current land uses is shown in cell C11-C27.
The total nutrient load from current land uses is shown in cell C28.
</t>
  </si>
  <si>
    <t>Current land use information</t>
  </si>
  <si>
    <t>Data entry Column</t>
  </si>
  <si>
    <t>Operational Catchment:</t>
  </si>
  <si>
    <t>Soil drainage type:</t>
  </si>
  <si>
    <t>Annual average rainfall (mm):</t>
  </si>
  <si>
    <t>Within Nitrate Vulnerable Zone (NVZ):</t>
  </si>
  <si>
    <t>Yes</t>
  </si>
  <si>
    <t>Current land uses</t>
  </si>
  <si>
    <t>Existing land use type(s)</t>
  </si>
  <si>
    <t>Area (ha)</t>
  </si>
  <si>
    <t>Annual nitrogen nutrient export  
(kg TN/yr)</t>
  </si>
  <si>
    <t>Notes on data</t>
  </si>
  <si>
    <t>Totals:</t>
  </si>
  <si>
    <t>This sheet contains one table. The table 'Table_7_Future_Land_Uses' requires user inputs in cells A5 to A21 and B5 to B21. The remaining columns are automatically calculated.
You can choose the future (post-development) land use type(s) of landcover present on the new site from the drop-down list in cells A5-A21. The drop-down lists can be accessed by clicking the arrow or pressing the 'Alt' + 'Down' keys when the cell is selected.
You can enter the area(s) (in hectares) of each land use type in cells B5-B21.
The nutrient load from future land uses is shown in cell C5-C21.
The total nutrient load from future land uses is shown in cell C22.</t>
  </si>
  <si>
    <t>Future land uses</t>
  </si>
  <si>
    <t>New land use type(s)</t>
  </si>
  <si>
    <t>Annual nitrogen nutrient export
(kg TN/yr)</t>
  </si>
  <si>
    <t>Nutrients from future land use after SuDS treatment</t>
  </si>
  <si>
    <t>This sheet contains one table. 'Table_8_SuDS_Features' requires user inputs in cells A4 to C28 and E4 to F28 if the user is including SuDS to remove nutrients from the surface runoff. The remaining columns are automatically calculated.
You can choose the future (post-development) land use type(s) of landcover present on the new site within the SuDS catchment area from the drop-down list in cells A4-A28. Only landcovers entered into the worksheet titled 'Nutrient_from_Future_Land_use' can be entered. The drop-down lists can be accessed by clicking the arrow or pressing the 'Alt' + 'Down' keys when the cell is selected.
You can enter the area(s) (in hectares) of each new land use type within the SuDS catchment area in cells B4-B28.
The percentage of the flow entering the SuDS feature can be entered in Column C4-C28. If all flow is being diverted to the SuDS feature then this value should be set to 100%.
The annual TN load associated with the landcovers in the SuDS catchment area are automatically calculated in cells D4-D28.
The name of the SuDS features used to intercept surface flows can be entered in E4-E28. Any text can be entered into these cells.
The nutrient removal rates associated with the SuDS features can be entered into F4-F28. These values must be identified by the user and must be specific to the SuDS features being implemented.
The annual TN load removed by the SuDS features are automatically calculated in cells G4-G28. These values are subtracted from the nutrient budget.
The 'Notes on data' column (Column H) does not require user inputs. This cell will be blank unless the cumulative area of each landcover within the SuDS catchment area exceeds the area of the landcovers entered into the worksheet titled 'Nutrients_from_future_land_use'.
The total nutrient load removed through the SuDS features is shown in cell G29.</t>
  </si>
  <si>
    <t>New land use type(s) within SuDS catchment area</t>
  </si>
  <si>
    <t>SuDS catchment area (ha)</t>
  </si>
  <si>
    <t>Percentage of flow entering the SuDS (%)</t>
  </si>
  <si>
    <t>Annual nitrogen inputs to SuDS feature(s)
(kg TN/yr)</t>
  </si>
  <si>
    <t>Name of SuDS feature(s)</t>
  </si>
  <si>
    <t>TN removal rate for features - user specified (%)</t>
  </si>
  <si>
    <t>Annual nitrogen load removed by SuDS
(kg TN/yr)</t>
  </si>
  <si>
    <t>Final nutrient budgets</t>
  </si>
  <si>
    <t>This worksheet contains one table 'Table_9_Final_Nutrient_Budgets'. This table is automatically populated using the outputs from the previous worksheets. It presents calculations that underpin the final annual nutrient budget for the development site. If applicable, up to three values for the nutrient budget may be presented in cells B10, B12, or B14. Some cells may be empty if there are no changing permits.</t>
  </si>
  <si>
    <t>Total nutrient budget calculations</t>
  </si>
  <si>
    <t>Wastewater TN load (kg TN/year):</t>
  </si>
  <si>
    <t>Net land use TN change (kg TN/year):</t>
  </si>
  <si>
    <t>TN budget:</t>
  </si>
  <si>
    <t>TN budget + 20% buffer:</t>
  </si>
  <si>
    <t>The total annual nitrogen load to mitigate is (kg TN/yr):</t>
  </si>
  <si>
    <t>This sheet contains nine tables. A blank row seperates the end of each table from the header for the next table.</t>
  </si>
  <si>
    <t>Table 1: Stage 1 WwTW lookup</t>
  </si>
  <si>
    <t>Discharge Site Name</t>
  </si>
  <si>
    <t>Phosphorus, Total as P (mg/l)</t>
  </si>
  <si>
    <t>Nitrogen, Total as N (mg/l)</t>
  </si>
  <si>
    <t>Phosphorus, Total as P (mg/l), permit post 2025</t>
  </si>
  <si>
    <t>Nitrogen, Total as N (mg/l), permit post 2025</t>
  </si>
  <si>
    <t>Nitrogen Total as N (mg/l) with deductible acceptable loading</t>
  </si>
  <si>
    <t>Nitrogen Total as N (mg/l), permit post 2025 with deductible acceptable loading</t>
  </si>
  <si>
    <t>Phosphorus, Total as P (mg/l), permit post 2030</t>
  </si>
  <si>
    <t>Nitrogen, Total as N (mg/l), permit post 2030</t>
  </si>
  <si>
    <t>Nitrogen Total as N (mg/l), permit post 2030 with deductible acceptable loading</t>
  </si>
  <si>
    <t>Ashlett Creek WwTW</t>
  </si>
  <si>
    <t>Arreton WwTW</t>
  </si>
  <si>
    <t>Bank WwTW</t>
  </si>
  <si>
    <t>Barn Close Ashmansworth WwTW</t>
  </si>
  <si>
    <t>Barton Stacey WwTW</t>
  </si>
  <si>
    <t>Beaulieu Hummicks WwTW</t>
  </si>
  <si>
    <t>Beaulieu Village WwTW</t>
  </si>
  <si>
    <t>Bishops Waltham WwTW</t>
  </si>
  <si>
    <t>Blackwater S.T.W.</t>
  </si>
  <si>
    <t>Boldre WwTW</t>
  </si>
  <si>
    <t>Bosham WwTW</t>
  </si>
  <si>
    <t>Brockenhurst WwTW</t>
  </si>
  <si>
    <t>Budds Farm WwTW</t>
  </si>
  <si>
    <t>Calbourne WwTW</t>
  </si>
  <si>
    <t>Canterton Lane Brook WwTW</t>
  </si>
  <si>
    <t>Chale WwTW</t>
  </si>
  <si>
    <t>Chichester WwTW</t>
  </si>
  <si>
    <t>Chickenhall Eastleigh WwTW</t>
  </si>
  <si>
    <t>Chilbolton WwTW</t>
  </si>
  <si>
    <t>Chillerton WwTW</t>
  </si>
  <si>
    <t>Droxford WwTW</t>
  </si>
  <si>
    <t>Dunbridge WwTW</t>
  </si>
  <si>
    <t>East Boldre S.T.W.</t>
  </si>
  <si>
    <t>East End S.T.W.</t>
  </si>
  <si>
    <t>East Grimstead WwTW</t>
  </si>
  <si>
    <t>East Meon WwTW</t>
  </si>
  <si>
    <t>Efford Farm Cottages Lymington WwTW</t>
  </si>
  <si>
    <t>Evans Close Over Wallop WwTW</t>
  </si>
  <si>
    <t>Flexford Lane Sway WwTW</t>
  </si>
  <si>
    <t>Fullerton Wastewater Treatment Works</t>
  </si>
  <si>
    <t>Graemar Cottages S. English WwTW</t>
  </si>
  <si>
    <t>Gratton Close Sutton Scotney WwTW</t>
  </si>
  <si>
    <t>Godshill</t>
  </si>
  <si>
    <t>Hannington WwTW</t>
  </si>
  <si>
    <t>Harestock Wastewater Treatment Works</t>
  </si>
  <si>
    <t>Hazely Combe WwTW</t>
  </si>
  <si>
    <t>Highwood Lane Rookley WwTW</t>
  </si>
  <si>
    <t>Hillside Cottages West Stoke WwTW</t>
  </si>
  <si>
    <t>Ivy Down Lane WwTW</t>
  </si>
  <si>
    <t>Kings Somborne WwTW</t>
  </si>
  <si>
    <t>Knighton WwTW</t>
  </si>
  <si>
    <t>Lavant WwTW</t>
  </si>
  <si>
    <t>Ludgershall WwTW</t>
  </si>
  <si>
    <t>Lye Lane West Stoke WwTW</t>
  </si>
  <si>
    <t>Lyndhurst Wastewater Treatment Works</t>
  </si>
  <si>
    <t>Millbrook WwTW</t>
  </si>
  <si>
    <t>Minstead WwTW</t>
  </si>
  <si>
    <t>Morestead WwTW</t>
  </si>
  <si>
    <t>New Alresford WwTW</t>
  </si>
  <si>
    <t>Newlands Merstone WwTW</t>
  </si>
  <si>
    <t>Newtown S.T.W.</t>
  </si>
  <si>
    <t>North View Thorley WwTW</t>
  </si>
  <si>
    <t>North Waltham WwTW</t>
  </si>
  <si>
    <t>Overton Wastewater Treatment Works</t>
  </si>
  <si>
    <t>Passford House Sway WwTW</t>
  </si>
  <si>
    <t>Peel Common WwTW</t>
  </si>
  <si>
    <t>Pennington WwTW</t>
  </si>
  <si>
    <t>Portswood WwTW</t>
  </si>
  <si>
    <t>Redlynch S.T.W.</t>
  </si>
  <si>
    <t>Romsey WwTW</t>
  </si>
  <si>
    <t>Roud WwTW</t>
  </si>
  <si>
    <t>Saddlers Close Sutton Scotney WwTW</t>
  </si>
  <si>
    <t>Shalfleet WwTW</t>
  </si>
  <si>
    <t>Slowhill Copse WwTW</t>
  </si>
  <si>
    <t>Southwick WwTW</t>
  </si>
  <si>
    <t>St Helens WwTW</t>
  </si>
  <si>
    <t>Stockbridge WwTW</t>
  </si>
  <si>
    <t>Thornham WwTW</t>
  </si>
  <si>
    <t>Thorns Beach WwTW</t>
  </si>
  <si>
    <t>West Marden WwTW</t>
  </si>
  <si>
    <t>West Wellow WwTW</t>
  </si>
  <si>
    <t>Willow Wood St Lawrence WwTW</t>
  </si>
  <si>
    <t>Whitchurch WwTW</t>
  </si>
  <si>
    <t>Whitehouse Farm Development WwTW</t>
  </si>
  <si>
    <t>Whiteparish WwTW</t>
  </si>
  <si>
    <t>Wickham WwTW</t>
  </si>
  <si>
    <t>Woolston WwTW</t>
  </si>
  <si>
    <t>Wroxall WwTW</t>
  </si>
  <si>
    <t>Package Treatment Plant default</t>
  </si>
  <si>
    <t>Septic Tank default</t>
  </si>
  <si>
    <t>Package Treatment Plant user defined</t>
  </si>
  <si>
    <t>Septic Tank user defined</t>
  </si>
  <si>
    <t>Table 2: Stage 2 and 3 Landcover lookup</t>
  </si>
  <si>
    <t>Catchment</t>
  </si>
  <si>
    <t>Farmscoper Farm Term</t>
  </si>
  <si>
    <t>NVZ</t>
  </si>
  <si>
    <t>Climate</t>
  </si>
  <si>
    <t>Farmscoper Soil Drainage Term</t>
  </si>
  <si>
    <t>Lookup</t>
  </si>
  <si>
    <t>Phosphorus export coefficient</t>
  </si>
  <si>
    <t>Nitrogen export coefficient</t>
  </si>
  <si>
    <t>Farm Lookup</t>
  </si>
  <si>
    <t>Mean P export of farm type and climate combination</t>
  </si>
  <si>
    <t>Mean N export of farm type and climate combination</t>
  </si>
  <si>
    <t>Mean P export of farm type</t>
  </si>
  <si>
    <t>Mean N export of farm type</t>
  </si>
  <si>
    <t>East Hampshire Rivers</t>
  </si>
  <si>
    <t>Cereals</t>
  </si>
  <si>
    <t>700to900</t>
  </si>
  <si>
    <t>FreeDrain</t>
  </si>
  <si>
    <t>East Hampshire Rivers|Cereals|FALSE|700to900|FreeDrain</t>
  </si>
  <si>
    <t>East Hampshire Rivers|Cereals|TRUE|700to900|FreeDrain</t>
  </si>
  <si>
    <t>DrainedAr</t>
  </si>
  <si>
    <t>East Hampshire Rivers|Cereals|FALSE|700to900|DrainedAr</t>
  </si>
  <si>
    <t>East Hampshire Rivers|Cereals|TRUE|700to900|DrainedAr</t>
  </si>
  <si>
    <t>DrainedArGr</t>
  </si>
  <si>
    <t>East Hampshire Rivers|Cereals|FALSE|700to900|DrainedArGr</t>
  </si>
  <si>
    <t>East Hampshire Rivers|Cereals|TRUE|700to900|DrainedArGr</t>
  </si>
  <si>
    <t>900to1200</t>
  </si>
  <si>
    <t>East Hampshire Rivers|Cereals|TRUE|900to1200|FreeDrain</t>
  </si>
  <si>
    <t>General</t>
  </si>
  <si>
    <t>East Hampshire Rivers|General|FALSE|700to900|FreeDrain</t>
  </si>
  <si>
    <t>East Hampshire Rivers|General|TRUE|700to900|FreeDrain</t>
  </si>
  <si>
    <t>East Hampshire Rivers|General|FALSE|700to900|DrainedAr</t>
  </si>
  <si>
    <t>East Hampshire Rivers|General|TRUE|700to900|DrainedAr</t>
  </si>
  <si>
    <t>East Hampshire Rivers|General|FALSE|700to900|DrainedArGr</t>
  </si>
  <si>
    <t>East Hampshire Rivers|General|TRUE|700to900|DrainedArGr</t>
  </si>
  <si>
    <t>East Hampshire Rivers|General|TRUE|900to1200|FreeDrain</t>
  </si>
  <si>
    <t>East Hampshire Rivers|General|TRUE|900to1200|DrainedAr</t>
  </si>
  <si>
    <t>Horticulture</t>
  </si>
  <si>
    <t>East Hampshire Rivers|Horticulture|FALSE|700to900|FreeDrain</t>
  </si>
  <si>
    <t>East Hampshire Rivers|Horticulture|TRUE|700to900|FreeDrain</t>
  </si>
  <si>
    <t>East Hampshire Rivers|Horticulture|TRUE|700to900|DrainedAr</t>
  </si>
  <si>
    <t>East Hampshire Rivers|Horticulture|FALSE|700to900|DrainedArGr</t>
  </si>
  <si>
    <t>East Hampshire Rivers|Horticulture|TRUE|700to900|DrainedArGr</t>
  </si>
  <si>
    <t>East Hampshire Rivers|Horticulture|TRUE|900to1200|FreeDrain</t>
  </si>
  <si>
    <t>Pig</t>
  </si>
  <si>
    <t>East Hampshire Rivers|Pig|FALSE|700to900|FreeDrain</t>
  </si>
  <si>
    <t>East Hampshire Rivers|Pig|TRUE|700to900|FreeDrain</t>
  </si>
  <si>
    <t>East Hampshire Rivers|Pig|TRUE|700to900|DrainedAr</t>
  </si>
  <si>
    <t>East Hampshire Rivers|Pig|FALSE|700to900|DrainedArGr</t>
  </si>
  <si>
    <t>East Hampshire Rivers|Pig|TRUE|700to900|DrainedArGr</t>
  </si>
  <si>
    <t>Poultry</t>
  </si>
  <si>
    <t>East Hampshire Rivers|Poultry|FALSE|700to900|FreeDrain</t>
  </si>
  <si>
    <t>East Hampshire Rivers|Poultry|TRUE|700to900|FreeDrain</t>
  </si>
  <si>
    <t>East Hampshire Rivers|Poultry|TRUE|700to900|DrainedArGr</t>
  </si>
  <si>
    <t>East Hampshire Rivers|Poultry|TRUE|900to1200|FreeDrain</t>
  </si>
  <si>
    <t>Dairy</t>
  </si>
  <si>
    <t>East Hampshire Rivers|Dairy|TRUE|700to900|FreeDrain</t>
  </si>
  <si>
    <t>East Hampshire Rivers|Dairy|TRUE|700to900|DrainedArGr</t>
  </si>
  <si>
    <t>East Hampshire Rivers|Dairy|TRUE|900to1200|FreeDrain</t>
  </si>
  <si>
    <t>Lowland</t>
  </si>
  <si>
    <t>East Hampshire Rivers|Lowland|FALSE|700to900|FreeDrain</t>
  </si>
  <si>
    <t>East Hampshire Rivers|Lowland|TRUE|700to900|FreeDrain</t>
  </si>
  <si>
    <t>East Hampshire Rivers|Lowland|FALSE|700to900|DrainedAr</t>
  </si>
  <si>
    <t>East Hampshire Rivers|Lowland|TRUE|700to900|DrainedAr</t>
  </si>
  <si>
    <t>East Hampshire Rivers|Lowland|FALSE|700to900|DrainedArGr</t>
  </si>
  <si>
    <t>East Hampshire Rivers|Lowland|TRUE|700to900|DrainedArGr</t>
  </si>
  <si>
    <t>East Hampshire Rivers|Lowland|TRUE|900to1200|FreeDrain</t>
  </si>
  <si>
    <t>East Hampshire Rivers|Lowland|TRUE|900to1200|DrainedAr</t>
  </si>
  <si>
    <t>Mixed</t>
  </si>
  <si>
    <t>East Hampshire Rivers|Mixed|TRUE|700to900|FreeDrain</t>
  </si>
  <si>
    <t>East Hampshire Rivers|Mixed|TRUE|700to900|DrainedAr</t>
  </si>
  <si>
    <t>East Hampshire Rivers|Mixed|TRUE|700to900|DrainedArGr</t>
  </si>
  <si>
    <t>East Hampshire Rivers|Mixed|TRUE|900to1200|FreeDrain</t>
  </si>
  <si>
    <t>Isle of Wight Rivers</t>
  </si>
  <si>
    <t>Isle of Wight Rivers|Cereals|FALSE|700to900|FreeDrain</t>
  </si>
  <si>
    <t>Isle of Wight Rivers|Cereals|TRUE|700to900|FreeDrain</t>
  </si>
  <si>
    <t>Isle of Wight Rivers|Cereals|FALSE|700to900|DrainedAr</t>
  </si>
  <si>
    <t>Isle of Wight Rivers|Cereals|TRUE|700to900|DrainedAr</t>
  </si>
  <si>
    <t>Isle of Wight Rivers|Cereals|FALSE|700to900|DrainedArGr</t>
  </si>
  <si>
    <t>Isle of Wight Rivers|Cereals|TRUE|700to900|DrainedArGr</t>
  </si>
  <si>
    <t>Isle of Wight Rivers|Cereals|TRUE|900to1200|FreeDrain</t>
  </si>
  <si>
    <t>Isle of Wight Rivers|Cereals|TRUE|900to1200|DrainedArGr</t>
  </si>
  <si>
    <t>Isle of Wight Rivers|General|FALSE|700to900|FreeDrain</t>
  </si>
  <si>
    <t>Isle of Wight Rivers|General|TRUE|700to900|FreeDrain</t>
  </si>
  <si>
    <t>Isle of Wight Rivers|General|FALSE|700to900|DrainedAr</t>
  </si>
  <si>
    <t>Isle of Wight Rivers|General|TRUE|700to900|DrainedAr</t>
  </si>
  <si>
    <t>Isle of Wight Rivers|General|FALSE|700to900|DrainedArGr</t>
  </si>
  <si>
    <t>Isle of Wight Rivers|General|TRUE|700to900|DrainedArGr</t>
  </si>
  <si>
    <t>Isle of Wight Rivers|General|TRUE|900to1200|FreeDrain</t>
  </si>
  <si>
    <t>Isle of Wight Rivers|General|TRUE|900to1200|DrainedArGr</t>
  </si>
  <si>
    <t>Over1500</t>
  </si>
  <si>
    <t>Isle of Wight Rivers|General|FALSE|Over1500|DrainedAr</t>
  </si>
  <si>
    <t>Isle of Wight Rivers|General|TRUE|Over1500|DrainedArGr</t>
  </si>
  <si>
    <t>Isle of Wight Rivers|Horticulture|FALSE|700to900|FreeDrain</t>
  </si>
  <si>
    <t>Isle of Wight Rivers|Horticulture|TRUE|700to900|FreeDrain</t>
  </si>
  <si>
    <t>Isle of Wight Rivers|Horticulture|FALSE|700to900|DrainedAr</t>
  </si>
  <si>
    <t>Isle of Wight Rivers|Horticulture|TRUE|700to900|DrainedAr</t>
  </si>
  <si>
    <t>Isle of Wight Rivers|Horticulture|FALSE|700to900|DrainedArGr</t>
  </si>
  <si>
    <t>Isle of Wight Rivers|Horticulture|TRUE|900to1200|FreeDrain</t>
  </si>
  <si>
    <t>Isle of Wight Rivers|Pig|TRUE|700to900|FreeDrain</t>
  </si>
  <si>
    <t>Isle of Wight Rivers|Pig|TRUE|700to900|DrainedArGr</t>
  </si>
  <si>
    <t>Isle of Wight Rivers|Poultry|FALSE|700to900|FreeDrain</t>
  </si>
  <si>
    <t>Isle of Wight Rivers|Poultry|TRUE|700to900|FreeDrain</t>
  </si>
  <si>
    <t>Isle of Wight Rivers|Poultry|TRUE|700to900|DrainedAr</t>
  </si>
  <si>
    <t>Isle of Wight Rivers|Poultry|FALSE|700to900|DrainedArGr</t>
  </si>
  <si>
    <t>Isle of Wight Rivers|Poultry|TRUE|700to900|DrainedArGr</t>
  </si>
  <si>
    <t>Isle of Wight Rivers|Dairy|FALSE|700to900|FreeDrain</t>
  </si>
  <si>
    <t>Isle of Wight Rivers|Dairy|TRUE|700to900|FreeDrain</t>
  </si>
  <si>
    <t>Isle of Wight Rivers|Dairy|FALSE|700to900|DrainedAr</t>
  </si>
  <si>
    <t>Isle of Wight Rivers|Dairy|FALSE|700to900|DrainedArGr</t>
  </si>
  <si>
    <t>Isle of Wight Rivers|Dairy|TRUE|700to900|DrainedArGr</t>
  </si>
  <si>
    <t>Isle of Wight Rivers|Dairy|TRUE|Over1500|DrainedArGr</t>
  </si>
  <si>
    <t>Isle of Wight Rivers|Lowland|FALSE|700to900|FreeDrain</t>
  </si>
  <si>
    <t>Isle of Wight Rivers|Lowland|TRUE|700to900|FreeDrain</t>
  </si>
  <si>
    <t>Isle of Wight Rivers|Lowland|FALSE|700to900|DrainedAr</t>
  </si>
  <si>
    <t>Isle of Wight Rivers|Lowland|TRUE|700to900|DrainedAr</t>
  </si>
  <si>
    <t>Isle of Wight Rivers|Lowland|FALSE|700to900|DrainedArGr</t>
  </si>
  <si>
    <t>Isle of Wight Rivers|Lowland|TRUE|700to900|DrainedArGr</t>
  </si>
  <si>
    <t>Isle of Wight Rivers|Lowland|TRUE|900to1200|FreeDrain</t>
  </si>
  <si>
    <t>Isle of Wight Rivers|Lowland|TRUE|900to1200|DrainedArGr</t>
  </si>
  <si>
    <t>Isle of Wight Rivers|Lowland|FALSE|Over1500|FreeDrain</t>
  </si>
  <si>
    <t>Isle of Wight Rivers|Lowland|TRUE|Over1500|FreeDrain</t>
  </si>
  <si>
    <t>Isle of Wight Rivers|Mixed|FALSE|700to900|FreeDrain</t>
  </si>
  <si>
    <t>Isle of Wight Rivers|Mixed|TRUE|700to900|FreeDrain</t>
  </si>
  <si>
    <t>Isle of Wight Rivers|Mixed|FALSE|700to900|DrainedAr</t>
  </si>
  <si>
    <t>Isle of Wight Rivers|Mixed|TRUE|700to900|DrainedAr</t>
  </si>
  <si>
    <t>Isle of Wight Rivers|Mixed|FALSE|700to900|DrainedArGr</t>
  </si>
  <si>
    <t>Isle of Wight Rivers|Mixed|TRUE|700to900|DrainedArGr</t>
  </si>
  <si>
    <t>Lower Test and Southampton Streams</t>
  </si>
  <si>
    <t>Lower Test and Southampton Streams|Cereals|TRUE|700to900|FreeDrain</t>
  </si>
  <si>
    <t>Lower Test and Southampton Streams|Cereals|TRUE|700to900|DrainedAr</t>
  </si>
  <si>
    <t>Lower Test and Southampton Streams|Cereals|TRUE|700to900|DrainedArGr</t>
  </si>
  <si>
    <t>Lower Test and Southampton Streams|Cereals|TRUE|900to1200|DrainedAr</t>
  </si>
  <si>
    <t>Lower Test and Southampton Streams|General|TRUE|700to900|FreeDrain</t>
  </si>
  <si>
    <t>Lower Test and Southampton Streams|General|TRUE|700to900|DrainedAr</t>
  </si>
  <si>
    <t>Lower Test and Southampton Streams|General|TRUE|700to900|DrainedArGr</t>
  </si>
  <si>
    <t>Lower Test and Southampton Streams|General|TRUE|900to1200|DrainedAr</t>
  </si>
  <si>
    <t>Lower Test and Southampton Streams|General|TRUE|900to1200|DrainedArGr</t>
  </si>
  <si>
    <t>Lower Test and Southampton Streams|Horticulture|TRUE|700to900|FreeDrain</t>
  </si>
  <si>
    <t>Lower Test and Southampton Streams|Horticulture|TRUE|700to900|DrainedAr</t>
  </si>
  <si>
    <t>Lower Test and Southampton Streams|Horticulture|TRUE|700to900|DrainedArGr</t>
  </si>
  <si>
    <t>Lower Test and Southampton Streams|Horticulture|TRUE|900to1200|DrainedAr</t>
  </si>
  <si>
    <t>Lower Test and Southampton Streams|Horticulture|TRUE|900to1200|DrainedArGr</t>
  </si>
  <si>
    <t>Lower Test and Southampton Streams|Pig|TRUE|700to900|FreeDrain</t>
  </si>
  <si>
    <t>Lower Test and Southampton Streams|Pig|TRUE|700to900|DrainedArGr</t>
  </si>
  <si>
    <t>Lower Test and Southampton Streams|Pig|TRUE|900to1200|DrainedArGr</t>
  </si>
  <si>
    <t>Lower Test and Southampton Streams|Poultry|TRUE|700to900|FreeDrain</t>
  </si>
  <si>
    <t>Lower Test and Southampton Streams|Poultry|TRUE|700to900|DrainedArGr</t>
  </si>
  <si>
    <t>Lower Test and Southampton Streams|Poultry|TRUE|900to1200|DrainedAr</t>
  </si>
  <si>
    <t>Lower Test and Southampton Streams|Poultry|TRUE|900to1200|DrainedArGr</t>
  </si>
  <si>
    <t>Lower Test and Southampton Streams|Dairy|TRUE|700to900|FreeDrain</t>
  </si>
  <si>
    <t>Lower Test and Southampton Streams|Dairy|TRUE|700to900|DrainedArGr</t>
  </si>
  <si>
    <t>Lower Test and Southampton Streams|Lowland|TRUE|700to900|FreeDrain</t>
  </si>
  <si>
    <t>Lower Test and Southampton Streams|Lowland|FALSE|700to900|DrainedAr</t>
  </si>
  <si>
    <t>Lower Test and Southampton Streams|Lowland|TRUE|700to900|DrainedAr</t>
  </si>
  <si>
    <t>Lower Test and Southampton Streams|Lowland|FALSE|700to900|DrainedArGr</t>
  </si>
  <si>
    <t>Lower Test and Southampton Streams|Lowland|TRUE|700to900|DrainedArGr</t>
  </si>
  <si>
    <t>Lower Test and Southampton Streams|Lowland|TRUE|900to1200|DrainedAr</t>
  </si>
  <si>
    <t>Lower Test and Southampton Streams|Lowland|TRUE|900to1200|DrainedArGr</t>
  </si>
  <si>
    <t>Lower Test and Southampton Streams|Mixed|TRUE|700to900|FreeDrain</t>
  </si>
  <si>
    <t>Lower Test and Southampton Streams|Mixed|TRUE|700to900|DrainedArGr</t>
  </si>
  <si>
    <t>Lower Test and Southampton Streams|Mixed|TRUE|900to1200|DrainedAr</t>
  </si>
  <si>
    <t>Lower Test and Southampton Streams|Mixed|TRUE|900to1200|DrainedArGr</t>
  </si>
  <si>
    <t>New Forest - Bartley Water</t>
  </si>
  <si>
    <t>New Forest - Bartley Water|General|FALSE|700to900|DrainedArGr</t>
  </si>
  <si>
    <t>New Forest - Bartley Water|General|TRUE|700to900|DrainedArGr</t>
  </si>
  <si>
    <t>New Forest - Bartley Water|Lowland|FALSE|700to900|DrainedAr</t>
  </si>
  <si>
    <t>New Forest - Bartley Water|Lowland|FALSE|700to900|DrainedArGr</t>
  </si>
  <si>
    <t>New Forest - Bartley Water|Lowland|TRUE|700to900|DrainedArGr</t>
  </si>
  <si>
    <t>New Forest - Bartley Water|Lowland|FALSE|900to1200|DrainedArGr</t>
  </si>
  <si>
    <t>New Forest - Bartley Water|Lowland|TRUE|900to1200|DrainedArGr</t>
  </si>
  <si>
    <t>New Forest - Bartley Water|Mixed|FALSE|700to900|DrainedAr</t>
  </si>
  <si>
    <t>New Forest - Bartley Water|Mixed|FALSE|700to900|DrainedArGr</t>
  </si>
  <si>
    <t>New Forest - Bartley Water|Mixed|TRUE|900to1200|DrainedArGr</t>
  </si>
  <si>
    <t>New Forest - Hatchet Sowley</t>
  </si>
  <si>
    <t>New Forest - Hatchet Sowley|General|FALSE|700to900|FreeDrain</t>
  </si>
  <si>
    <t>New Forest - Hatchet Sowley|General|TRUE|700to900|FreeDrain</t>
  </si>
  <si>
    <t>New Forest - Hatchet Sowley|General|FALSE|700to900|DrainedAr</t>
  </si>
  <si>
    <t>New Forest - Hatchet Sowley|General|FALSE|700to900|DrainedArGr</t>
  </si>
  <si>
    <t>New Forest - Hatchet Sowley|Lowland|FALSE|700to900|FreeDrain</t>
  </si>
  <si>
    <t>New Forest - Hatchet Sowley|Lowland|TRUE|700to900|FreeDrain</t>
  </si>
  <si>
    <t>New Forest - Hatchet Sowley|Lowland|FALSE|700to900|DrainedAr</t>
  </si>
  <si>
    <t>New Forest - Hatchet Sowley|Lowland|TRUE|700to900|DrainedAr</t>
  </si>
  <si>
    <t>New Forest - Hatchet Sowley|Lowland|FALSE|700to900|DrainedArGr</t>
  </si>
  <si>
    <t>New Forest - Lymington and Beaulieu</t>
  </si>
  <si>
    <t>New Forest - Lymington and Beaulieu|Cereals|FALSE|700to900|FreeDrain</t>
  </si>
  <si>
    <t>New Forest - Lymington and Beaulieu|Cereals|TRUE|700to900|FreeDrain</t>
  </si>
  <si>
    <t>New Forest - Lymington and Beaulieu|Cereals|FALSE|700to900|DrainedAr</t>
  </si>
  <si>
    <t>New Forest - Lymington and Beaulieu|Cereals|TRUE|700to900|DrainedAr</t>
  </si>
  <si>
    <t>New Forest - Lymington and Beaulieu|General|FALSE|700to900|FreeDrain</t>
  </si>
  <si>
    <t>New Forest - Lymington and Beaulieu|General|TRUE|700to900|FreeDrain</t>
  </si>
  <si>
    <t>New Forest - Lymington and Beaulieu|General|FALSE|700to900|DrainedAr</t>
  </si>
  <si>
    <t>New Forest - Lymington and Beaulieu|General|TRUE|700to900|DrainedAr</t>
  </si>
  <si>
    <t>New Forest - Lymington and Beaulieu|General|FALSE|700to900|DrainedArGr</t>
  </si>
  <si>
    <t>New Forest - Lymington and Beaulieu|Horticulture|TRUE|700to900|DrainedAr</t>
  </si>
  <si>
    <t>New Forest - Lymington and Beaulieu|Horticulture|FALSE|700to900|DrainedArGr</t>
  </si>
  <si>
    <t>New Forest - Lymington and Beaulieu|Poultry|FALSE|700to900|FreeDrain</t>
  </si>
  <si>
    <t>New Forest - Lymington and Beaulieu|Poultry|TRUE|700to900|FreeDrain</t>
  </si>
  <si>
    <t>New Forest - Lymington and Beaulieu|Poultry|TRUE|700to900|DrainedAr</t>
  </si>
  <si>
    <t>New Forest - Lymington and Beaulieu|Poultry|FALSE|700to900|DrainedArGr</t>
  </si>
  <si>
    <t>New Forest - Lymington and Beaulieu|Dairy|FALSE|700to900|FreeDrain</t>
  </si>
  <si>
    <t>New Forest - Lymington and Beaulieu|Dairy|TRUE|700to900|FreeDrain</t>
  </si>
  <si>
    <t>New Forest - Lymington and Beaulieu|Dairy|FALSE|700to900|DrainedAr</t>
  </si>
  <si>
    <t>New Forest - Lymington and Beaulieu|Dairy|TRUE|700to900|DrainedAr</t>
  </si>
  <si>
    <t>New Forest - Lymington and Beaulieu|Dairy|FALSE|700to900|DrainedArGr</t>
  </si>
  <si>
    <t>New Forest - Lymington and Beaulieu|Lowland|FALSE|700to900|FreeDrain</t>
  </si>
  <si>
    <t>New Forest - Lymington and Beaulieu|Lowland|TRUE|700to900|FreeDrain</t>
  </si>
  <si>
    <t>New Forest - Lymington and Beaulieu|Lowland|FALSE|700to900|DrainedAr</t>
  </si>
  <si>
    <t>New Forest - Lymington and Beaulieu|Lowland|TRUE|700to900|DrainedAr</t>
  </si>
  <si>
    <t>New Forest - Lymington and Beaulieu|Lowland|FALSE|700to900|DrainedArGr</t>
  </si>
  <si>
    <t>New Forest - Lymington and Beaulieu|Lowland|TRUE|700to900|DrainedArGr</t>
  </si>
  <si>
    <t>New Forest - Lymington and Beaulieu|Mixed|TRUE|700to900|FreeDrain</t>
  </si>
  <si>
    <t>New Forest - Lymington and Beaulieu|Mixed|FALSE|700to900|DrainedAr</t>
  </si>
  <si>
    <t>New Forest - Lymington and Beaulieu|Mixed|TRUE|700to900|DrainedAr</t>
  </si>
  <si>
    <t>New Forest - Lymington and Beaulieu|Mixed|FALSE|700to900|DrainedArGr</t>
  </si>
  <si>
    <t>New Forest - Lymington and Beaulieu|Mixed|TRUE|700to900|DrainedArGr</t>
  </si>
  <si>
    <t>Upper and Middle Test</t>
  </si>
  <si>
    <t>Upper and Middle Test|Cereals|TRUE|700to900|FreeDrain</t>
  </si>
  <si>
    <t>Upper and Middle Test|Cereals|TRUE|700to900|DrainedAr</t>
  </si>
  <si>
    <t>Upper and Middle Test|Cereals|TRUE|900to1200|FreeDrain</t>
  </si>
  <si>
    <t>Upper and Middle Test|General|TRUE|700to900|FreeDrain</t>
  </si>
  <si>
    <t>Upper and Middle Test|General|TRUE|700to900|DrainedAr</t>
  </si>
  <si>
    <t>Upper and Middle Test|General|TRUE|900to1200|FreeDrain</t>
  </si>
  <si>
    <t>Upper and Middle Test|Horticulture|TRUE|700to900|FreeDrain</t>
  </si>
  <si>
    <t>Upper and Middle Test|Horticulture|TRUE|900to1200|FreeDrain</t>
  </si>
  <si>
    <t>Upper and Middle Test|Pig|TRUE|700to900|FreeDrain</t>
  </si>
  <si>
    <t>Upper and Middle Test|Poultry|TRUE|700to900|FreeDrain</t>
  </si>
  <si>
    <t>Upper and Middle Test|Dairy|TRUE|700to900|FreeDrain</t>
  </si>
  <si>
    <t>Upper and Middle Test|Lowland|TRUE|700to900|FreeDrain</t>
  </si>
  <si>
    <t>Upper and Middle Test|Lowland|TRUE|700to900|DrainedAr</t>
  </si>
  <si>
    <t>Upper and Middle Test|Lowland|TRUE|900to1200|FreeDrain</t>
  </si>
  <si>
    <t>Upper and Middle Test|Mixed|TRUE|700to900|FreeDrain</t>
  </si>
  <si>
    <t>Upper and Middle Test|Mixed|TRUE|900to1200|FreeDrain</t>
  </si>
  <si>
    <t>Itchen</t>
  </si>
  <si>
    <t>Itchen|Cereals|TRUE|700to900|FreeDrain</t>
  </si>
  <si>
    <t>Itchen|Cereals|TRUE|700to900|DrainedAr</t>
  </si>
  <si>
    <t>Itchen|Cereals|TRUE|700to900|DrainedArGr</t>
  </si>
  <si>
    <t>Itchen|Cereals|TRUE|900to1200|FreeDrain</t>
  </si>
  <si>
    <t>Itchen|General|TRUE|700to900|FreeDrain</t>
  </si>
  <si>
    <t>Itchen|General|TRUE|700to900|DrainedAr</t>
  </si>
  <si>
    <t>Itchen|General|TRUE|700to900|DrainedArGr</t>
  </si>
  <si>
    <t>Itchen|General|TRUE|900to1200|FreeDrain</t>
  </si>
  <si>
    <t>Itchen|Horticulture|TRUE|700to900|FreeDrain</t>
  </si>
  <si>
    <t>Itchen|Horticulture|TRUE|700to900|DrainedArGr</t>
  </si>
  <si>
    <t>Itchen|Horticulture|TRUE|900to1200|FreeDrain</t>
  </si>
  <si>
    <t>Itchen|Poultry|TRUE|700to900|FreeDrain</t>
  </si>
  <si>
    <t>Itchen|Poultry|FALSE|900to1200|FreeDrain</t>
  </si>
  <si>
    <t>Itchen|Poultry|TRUE|900to1200|FreeDrain</t>
  </si>
  <si>
    <t>Itchen|Dairy|TRUE|700to900|FreeDrain</t>
  </si>
  <si>
    <t>Itchen|Dairy|TRUE|700to900|DrainedArGr</t>
  </si>
  <si>
    <t>Itchen|Lowland|TRUE|700to900|FreeDrain</t>
  </si>
  <si>
    <t>Itchen|Lowland|TRUE|700to900|DrainedAr</t>
  </si>
  <si>
    <t>Itchen|Lowland|TRUE|700to900|DrainedArGr</t>
  </si>
  <si>
    <t>Itchen|Lowland|FALSE|900to1200|FreeDrain</t>
  </si>
  <si>
    <t>Itchen|Lowland|TRUE|900to1200|FreeDrain</t>
  </si>
  <si>
    <t>Itchen|Mixed|TRUE|700to900|FreeDrain</t>
  </si>
  <si>
    <t>Itchen|Mixed|TRUE|700to900|DrainedAr</t>
  </si>
  <si>
    <t>Itchen|Mixed|TRUE|900to1200|FreeDrain</t>
  </si>
  <si>
    <t>Western Streams</t>
  </si>
  <si>
    <t>Western Streams|Cereals|TRUE|700to900|FreeDrain</t>
  </si>
  <si>
    <t>Western Streams|Cereals|FALSE|700to900|DrainedAr</t>
  </si>
  <si>
    <t>Western Streams|Cereals|TRUE|700to900|DrainedAr</t>
  </si>
  <si>
    <t>Western Streams|Cereals|TRUE|700to900|DrainedArGr</t>
  </si>
  <si>
    <t>Western Streams|Cereals|FALSE|900to1200|FreeDrain</t>
  </si>
  <si>
    <t>Western Streams|Cereals|TRUE|900to1200|FreeDrain</t>
  </si>
  <si>
    <t>Western Streams|Cereals|TRUE|Over1500|DrainedAr</t>
  </si>
  <si>
    <t>Western Streams|General|TRUE|700to900|FreeDrain</t>
  </si>
  <si>
    <t>Western Streams|General|FALSE|700to900|DrainedAr</t>
  </si>
  <si>
    <t>Western Streams|General|TRUE|700to900|DrainedAr</t>
  </si>
  <si>
    <t>Western Streams|General|TRUE|700to900|DrainedArGr</t>
  </si>
  <si>
    <t>Western Streams|General|FALSE|900to1200|FreeDrain</t>
  </si>
  <si>
    <t>Western Streams|General|TRUE|900to1200|FreeDrain</t>
  </si>
  <si>
    <t>Western Streams|General|TRUE|Over1500|FreeDrain</t>
  </si>
  <si>
    <t>Western Streams|Horticulture|TRUE|700to900|FreeDrain</t>
  </si>
  <si>
    <t>Western Streams|Horticulture|TRUE|700to900|DrainedAr</t>
  </si>
  <si>
    <t>Western Streams|Horticulture|TRUE|900to1200|FreeDrain</t>
  </si>
  <si>
    <t>Western Streams|Pig|TRUE|700to900|FreeDrain</t>
  </si>
  <si>
    <t>Western Streams|Pig|TRUE|700to900|DrainedAr</t>
  </si>
  <si>
    <t>Western Streams|Pig|FALSE|900to1200|FreeDrain</t>
  </si>
  <si>
    <t>Western Streams|Pig|TRUE|900to1200|FreeDrain</t>
  </si>
  <si>
    <t>Western Streams|Poultry|TRUE|700to900|FreeDrain</t>
  </si>
  <si>
    <t>Western Streams|Poultry|FALSE|700to900|DrainedAr</t>
  </si>
  <si>
    <t>Western Streams|Poultry|TRUE|700to900|DrainedAr</t>
  </si>
  <si>
    <t>Western Streams|Poultry|TRUE|700to900|DrainedArGr</t>
  </si>
  <si>
    <t>Western Streams|Dairy|TRUE|700to900|FreeDrain</t>
  </si>
  <si>
    <t>Western Streams|Dairy|FALSE|700to900|DrainedAr</t>
  </si>
  <si>
    <t>Western Streams|Dairy|TRUE|700to900|DrainedAr</t>
  </si>
  <si>
    <t>Western Streams|Dairy|TRUE|900to1200|FreeDrain</t>
  </si>
  <si>
    <t>600to700</t>
  </si>
  <si>
    <t>Western Streams|Lowland|TRUE|600to700|DrainedAr</t>
  </si>
  <si>
    <t>Western Streams|Lowland|TRUE|700to900|FreeDrain</t>
  </si>
  <si>
    <t>Western Streams|Lowland|FALSE|700to900|DrainedAr</t>
  </si>
  <si>
    <t>Western Streams|Lowland|TRUE|700to900|DrainedAr</t>
  </si>
  <si>
    <t>Western Streams|Lowland|TRUE|900to1200|FreeDrain</t>
  </si>
  <si>
    <t>Western Streams|Lowland|TRUE|Over1500|DrainedAr</t>
  </si>
  <si>
    <t>Western Streams|Mixed|TRUE|700to900|FreeDrain</t>
  </si>
  <si>
    <t>Western Streams|Mixed|TRUE|700to900|DrainedAr</t>
  </si>
  <si>
    <t>Western Streams|Mixed|FALSE|900to1200|FreeDrain</t>
  </si>
  <si>
    <t>Western Streams|Mixed|TRUE|900to1200|FreeDrain</t>
  </si>
  <si>
    <t>Arun and Western Streams</t>
  </si>
  <si>
    <t>Arun and Western Streams|Cereals|FALSE|700to900|FreeDrain</t>
  </si>
  <si>
    <t>Arun and Western Streams|Cereals|TRUE|700to900|FreeDrain</t>
  </si>
  <si>
    <t>Arun and Western Streams|Cereals|FALSE|700to900|DrainedAr</t>
  </si>
  <si>
    <t>Arun and Western Streams|Cereals|TRUE|700to900|DrainedAr</t>
  </si>
  <si>
    <t>Arun and Western Streams|Cereals|FALSE|700to900|DrainedArGr</t>
  </si>
  <si>
    <t>Arun and Western Streams|Cereals|TRUE|700to900|DrainedArGr</t>
  </si>
  <si>
    <t>Arun and Western Streams|Cereals|FALSE|900to1200|FreeDrain</t>
  </si>
  <si>
    <t>Arun and Western Streams|Cereals|TRUE|900to1200|FreeDrain</t>
  </si>
  <si>
    <t>Arun and Western Streams|Cereals|FALSE|900to1200|DrainedAr</t>
  </si>
  <si>
    <t>Arun and Western Streams|Cereals|FALSE|900to1200|DrainedArGr</t>
  </si>
  <si>
    <t>Arun and Western Streams|Cereals|TRUE|900to1200|DrainedArGr</t>
  </si>
  <si>
    <t>Arun and Western Streams|Cereals|TRUE|Over1500|DrainedAr</t>
  </si>
  <si>
    <t>Arun and Western Streams|General|FALSE|700to900|FreeDrain</t>
  </si>
  <si>
    <t>Arun and Western Streams|General|TRUE|700to900|FreeDrain</t>
  </si>
  <si>
    <t>Arun and Western Streams|General|FALSE|700to900|DrainedAr</t>
  </si>
  <si>
    <t>Arun and Western Streams|General|TRUE|700to900|DrainedAr</t>
  </si>
  <si>
    <t>Arun and Western Streams|General|FALSE|700to900|DrainedArGr</t>
  </si>
  <si>
    <t>Arun and Western Streams|General|TRUE|700to900|DrainedArGr</t>
  </si>
  <si>
    <t>Arun and Western Streams|General|FALSE|900to1200|FreeDrain</t>
  </si>
  <si>
    <t>Arun and Western Streams|General|TRUE|900to1200|FreeDrain</t>
  </si>
  <si>
    <t>Arun and Western Streams|General|FALSE|900to1200|DrainedAr</t>
  </si>
  <si>
    <t>Arun and Western Streams|General|TRUE|900to1200|DrainedAr</t>
  </si>
  <si>
    <t>Arun and Western Streams|General|FALSE|900to1200|DrainedArGr</t>
  </si>
  <si>
    <t>Arun and Western Streams|General|TRUE|900to1200|DrainedArGr</t>
  </si>
  <si>
    <t>Arun and Western Streams|General|TRUE|Over1500|FreeDrain</t>
  </si>
  <si>
    <t>Arun and Western Streams|Horticulture|FALSE|700to900|FreeDrain</t>
  </si>
  <si>
    <t>Arun and Western Streams|Horticulture|TRUE|700to900|FreeDrain</t>
  </si>
  <si>
    <t>Arun and Western Streams|Horticulture|TRUE|700to900|DrainedAr</t>
  </si>
  <si>
    <t>Arun and Western Streams|Horticulture|FALSE|700to900|DrainedArGr</t>
  </si>
  <si>
    <t>Arun and Western Streams|Horticulture|TRUE|700to900|DrainedArGr</t>
  </si>
  <si>
    <t>Arun and Western Streams|Horticulture|FALSE|900to1200|FreeDrain</t>
  </si>
  <si>
    <t>Arun and Western Streams|Horticulture|TRUE|900to1200|FreeDrain</t>
  </si>
  <si>
    <t>Arun and Western Streams|Horticulture|FALSE|900to1200|DrainedAr</t>
  </si>
  <si>
    <t>Arun and Western Streams|Horticulture|FALSE|900to1200|DrainedArGr</t>
  </si>
  <si>
    <t>Arun and Western Streams|Horticulture|TRUE|900to1200|DrainedArGr</t>
  </si>
  <si>
    <t>Arun and Western Streams|Pig|TRUE|700to900|FreeDrain</t>
  </si>
  <si>
    <t>Arun and Western Streams|Pig|TRUE|700to900|DrainedArGr</t>
  </si>
  <si>
    <t>Arun and Western Streams|Pig|FALSE|900to1200|FreeDrain</t>
  </si>
  <si>
    <t>Arun and Western Streams|Pig|TRUE|900to1200|FreeDrain</t>
  </si>
  <si>
    <t>Arun and Western Streams|Pig|FALSE|900to1200|DrainedAr</t>
  </si>
  <si>
    <t>Arun and Western Streams|Pig|FALSE|900to1200|DrainedArGr</t>
  </si>
  <si>
    <t>Arun and Western Streams|Poultry|TRUE|700to900|FreeDrain</t>
  </si>
  <si>
    <t>Arun and Western Streams|Poultry|FALSE|700to900|DrainedAr</t>
  </si>
  <si>
    <t>Arun and Western Streams|Poultry|TRUE|700to900|DrainedAr</t>
  </si>
  <si>
    <t>Arun and Western Streams|Poultry|FALSE|700to900|DrainedArGr</t>
  </si>
  <si>
    <t>Arun and Western Streams|Poultry|TRUE|700to900|DrainedArGr</t>
  </si>
  <si>
    <t>Arun and Western Streams|Poultry|FALSE|900to1200|FreeDrain</t>
  </si>
  <si>
    <t>Arun and Western Streams|Poultry|FALSE|900to1200|DrainedArGr</t>
  </si>
  <si>
    <t>Arun and Western Streams|Dairy|FALSE|700to900|FreeDrain</t>
  </si>
  <si>
    <t>Arun and Western Streams|Dairy|TRUE|700to900|FreeDrain</t>
  </si>
  <si>
    <t>Arun and Western Streams|Dairy|FALSE|700to900|DrainedAr</t>
  </si>
  <si>
    <t>Arun and Western Streams|Dairy|TRUE|700to900|DrainedAr</t>
  </si>
  <si>
    <t>Arun and Western Streams|Dairy|FALSE|700to900|DrainedArGr</t>
  </si>
  <si>
    <t>Arun and Western Streams|Dairy|TRUE|700to900|DrainedArGr</t>
  </si>
  <si>
    <t>Arun and Western Streams|Dairy|FALSE|900to1200|FreeDrain</t>
  </si>
  <si>
    <t>Arun and Western Streams|Dairy|TRUE|900to1200|FreeDrain</t>
  </si>
  <si>
    <t>Arun and Western Streams|Dairy|FALSE|900to1200|DrainedAr</t>
  </si>
  <si>
    <t>Arun and Western Streams|Dairy|FALSE|900to1200|DrainedArGr</t>
  </si>
  <si>
    <t>Arun and Western Streams|Lowland|TRUE|600to700|DrainedAr</t>
  </si>
  <si>
    <t>Arun and Western Streams|Lowland|FALSE|700to900|FreeDrain</t>
  </si>
  <si>
    <t>Arun and Western Streams|Lowland|TRUE|700to900|FreeDrain</t>
  </si>
  <si>
    <t>Arun and Western Streams|Lowland|FALSE|700to900|DrainedAr</t>
  </si>
  <si>
    <t>Arun and Western Streams|Lowland|TRUE|700to900|DrainedAr</t>
  </si>
  <si>
    <t>Arun and Western Streams|Lowland|FALSE|700to900|DrainedArGr</t>
  </si>
  <si>
    <t>Arun and Western Streams|Lowland|TRUE|700to900|DrainedArGr</t>
  </si>
  <si>
    <t>Arun and Western Streams|Lowland|FALSE|900to1200|FreeDrain</t>
  </si>
  <si>
    <t>Arun and Western Streams|Lowland|TRUE|900to1200|FreeDrain</t>
  </si>
  <si>
    <t>Arun and Western Streams|Lowland|FALSE|900to1200|DrainedAr</t>
  </si>
  <si>
    <t>Arun and Western Streams|Lowland|TRUE|900to1200|DrainedAr</t>
  </si>
  <si>
    <t>Arun and Western Streams|Lowland|FALSE|900to1200|DrainedArGr</t>
  </si>
  <si>
    <t>Arun and Western Streams|Lowland|TRUE|900to1200|DrainedArGr</t>
  </si>
  <si>
    <t>Arun and Western Streams|Lowland|TRUE|Over1500|DrainedAr</t>
  </si>
  <si>
    <t>Arun and Western Streams|Mixed|TRUE|700to900|FreeDrain</t>
  </si>
  <si>
    <t>Arun and Western Streams|Mixed|FALSE|700to900|DrainedAr</t>
  </si>
  <si>
    <t>Arun and Western Streams|Mixed|TRUE|700to900|DrainedAr</t>
  </si>
  <si>
    <t>Arun and Western Streams|Mixed|FALSE|700to900|DrainedArGr</t>
  </si>
  <si>
    <t>Arun and Western Streams|Mixed|TRUE|700to900|DrainedArGr</t>
  </si>
  <si>
    <t>Arun and Western Streams|Mixed|FALSE|900to1200|FreeDrain</t>
  </si>
  <si>
    <t>Arun and Western Streams|Mixed|TRUE|900to1200|FreeDrain</t>
  </si>
  <si>
    <t>Arun and Western Streams|Mixed|FALSE|900to1200|DrainedAr</t>
  </si>
  <si>
    <t>Arun and Western Streams|Mixed|TRUE|900to1200|DrainedAr</t>
  </si>
  <si>
    <t>Arun and Western Streams|Mixed|FALSE|900to1200|DrainedArGr</t>
  </si>
  <si>
    <t>Arun and Western Streams|Mixed|TRUE|900to1200|DrainedArGr</t>
  </si>
  <si>
    <t>East Hampshire</t>
  </si>
  <si>
    <t>East Hampshire|Cereals|FALSE|700to900|FreeDrain</t>
  </si>
  <si>
    <t>East Hampshire|Cereals|TRUE|700to900|FreeDrain</t>
  </si>
  <si>
    <t>East Hampshire|Cereals|FALSE|700to900|DrainedAr</t>
  </si>
  <si>
    <t>East Hampshire|Cereals|TRUE|700to900|DrainedAr</t>
  </si>
  <si>
    <t>East Hampshire|Cereals|FALSE|700to900|DrainedArGr</t>
  </si>
  <si>
    <t>East Hampshire|Cereals|TRUE|700to900|DrainedArGr</t>
  </si>
  <si>
    <t>East Hampshire|Cereals|TRUE|900to1200|FreeDrain</t>
  </si>
  <si>
    <t>East Hampshire|General|FALSE|700to900|FreeDrain</t>
  </si>
  <si>
    <t>East Hampshire|General|TRUE|700to900|FreeDrain</t>
  </si>
  <si>
    <t>East Hampshire|General|FALSE|700to900|DrainedAr</t>
  </si>
  <si>
    <t>East Hampshire|General|TRUE|700to900|DrainedAr</t>
  </si>
  <si>
    <t>East Hampshire|General|FALSE|700to900|DrainedArGr</t>
  </si>
  <si>
    <t>East Hampshire|General|TRUE|700to900|DrainedArGr</t>
  </si>
  <si>
    <t>East Hampshire|General|TRUE|900to1200|FreeDrain</t>
  </si>
  <si>
    <t>East Hampshire|General|TRUE|900to1200|DrainedAr</t>
  </si>
  <si>
    <t>East Hampshire|Horticulture|FALSE|700to900|FreeDrain</t>
  </si>
  <si>
    <t>East Hampshire|Horticulture|TRUE|700to900|FreeDrain</t>
  </si>
  <si>
    <t>East Hampshire|Horticulture|TRUE|700to900|DrainedAr</t>
  </si>
  <si>
    <t>East Hampshire|Horticulture|FALSE|700to900|DrainedArGr</t>
  </si>
  <si>
    <t>East Hampshire|Horticulture|TRUE|700to900|DrainedArGr</t>
  </si>
  <si>
    <t>East Hampshire|Horticulture|TRUE|900to1200|FreeDrain</t>
  </si>
  <si>
    <t>East Hampshire|Pig|FALSE|700to900|FreeDrain</t>
  </si>
  <si>
    <t>East Hampshire|Pig|TRUE|700to900|FreeDrain</t>
  </si>
  <si>
    <t>East Hampshire|Pig|TRUE|700to900|DrainedAr</t>
  </si>
  <si>
    <t>East Hampshire|Pig|FALSE|700to900|DrainedArGr</t>
  </si>
  <si>
    <t>East Hampshire|Pig|TRUE|700to900|DrainedArGr</t>
  </si>
  <si>
    <t>East Hampshire|Poultry|FALSE|700to900|FreeDrain</t>
  </si>
  <si>
    <t>East Hampshire|Poultry|TRUE|700to900|FreeDrain</t>
  </si>
  <si>
    <t>East Hampshire|Poultry|TRUE|700to900|DrainedArGr</t>
  </si>
  <si>
    <t>East Hampshire|Poultry|TRUE|900to1200|FreeDrain</t>
  </si>
  <si>
    <t>East Hampshire|Dairy|TRUE|700to900|FreeDrain</t>
  </si>
  <si>
    <t>East Hampshire|Dairy|TRUE|700to900|DrainedArGr</t>
  </si>
  <si>
    <t>East Hampshire|Dairy|TRUE|900to1200|FreeDrain</t>
  </si>
  <si>
    <t>East Hampshire|Lowland|FALSE|700to900|FreeDrain</t>
  </si>
  <si>
    <t>East Hampshire|Lowland|TRUE|700to900|FreeDrain</t>
  </si>
  <si>
    <t>East Hampshire|Lowland|FALSE|700to900|DrainedAr</t>
  </si>
  <si>
    <t>East Hampshire|Lowland|TRUE|700to900|DrainedAr</t>
  </si>
  <si>
    <t>East Hampshire|Lowland|FALSE|700to900|DrainedArGr</t>
  </si>
  <si>
    <t>East Hampshire|Lowland|TRUE|700to900|DrainedArGr</t>
  </si>
  <si>
    <t>East Hampshire|Lowland|TRUE|900to1200|FreeDrain</t>
  </si>
  <si>
    <t>East Hampshire|Lowland|TRUE|900to1200|DrainedAr</t>
  </si>
  <si>
    <t>East Hampshire|Mixed|TRUE|700to900|FreeDrain</t>
  </si>
  <si>
    <t>East Hampshire|Mixed|TRUE|700to900|DrainedAr</t>
  </si>
  <si>
    <t>East Hampshire|Mixed|TRUE|700to900|DrainedArGr</t>
  </si>
  <si>
    <t>East Hampshire|Mixed|TRUE|900to1200|FreeDrain</t>
  </si>
  <si>
    <t>Isle of Wight</t>
  </si>
  <si>
    <t>Isle of Wight|Cereals|FALSE|700to900|FreeDrain</t>
  </si>
  <si>
    <t>Isle of Wight|Cereals|TRUE|700to900|FreeDrain</t>
  </si>
  <si>
    <t>Isle of Wight|Cereals|FALSE|700to900|DrainedAr</t>
  </si>
  <si>
    <t>Isle of Wight|Cereals|TRUE|700to900|DrainedAr</t>
  </si>
  <si>
    <t>Isle of Wight|Cereals|FALSE|700to900|DrainedArGr</t>
  </si>
  <si>
    <t>Isle of Wight|Cereals|TRUE|700to900|DrainedArGr</t>
  </si>
  <si>
    <t>Isle of Wight|Cereals|TRUE|900to1200|FreeDrain</t>
  </si>
  <si>
    <t>Isle of Wight|Cereals|TRUE|900to1200|DrainedArGr</t>
  </si>
  <si>
    <t>Isle of Wight|General|FALSE|700to900|FreeDrain</t>
  </si>
  <si>
    <t>Isle of Wight|General|TRUE|700to900|FreeDrain</t>
  </si>
  <si>
    <t>Isle of Wight|General|FALSE|700to900|DrainedAr</t>
  </si>
  <si>
    <t>Isle of Wight|General|TRUE|700to900|DrainedAr</t>
  </si>
  <si>
    <t>Isle of Wight|General|FALSE|700to900|DrainedArGr</t>
  </si>
  <si>
    <t>Isle of Wight|General|TRUE|700to900|DrainedArGr</t>
  </si>
  <si>
    <t>Isle of Wight|General|TRUE|900to1200|FreeDrain</t>
  </si>
  <si>
    <t>Isle of Wight|General|TRUE|900to1200|DrainedArGr</t>
  </si>
  <si>
    <t>Isle of Wight|General|FALSE|Over1500|DrainedAr</t>
  </si>
  <si>
    <t>Isle of Wight|General|TRUE|Over1500|DrainedArGr</t>
  </si>
  <si>
    <t>Isle of Wight|Horticulture|FALSE|700to900|FreeDrain</t>
  </si>
  <si>
    <t>Isle of Wight|Horticulture|TRUE|700to900|FreeDrain</t>
  </si>
  <si>
    <t>Isle of Wight|Horticulture|FALSE|700to900|DrainedAr</t>
  </si>
  <si>
    <t>Isle of Wight|Horticulture|TRUE|700to900|DrainedAr</t>
  </si>
  <si>
    <t>Isle of Wight|Horticulture|FALSE|700to900|DrainedArGr</t>
  </si>
  <si>
    <t>Isle of Wight|Horticulture|TRUE|900to1200|FreeDrain</t>
  </si>
  <si>
    <t>Isle of Wight|Poultry|FALSE|700to900|FreeDrain</t>
  </si>
  <si>
    <t>Isle of Wight|Poultry|TRUE|700to900|FreeDrain</t>
  </si>
  <si>
    <t>Isle of Wight|Poultry|TRUE|700to900|DrainedAr</t>
  </si>
  <si>
    <t>Isle of Wight|Poultry|FALSE|700to900|DrainedArGr</t>
  </si>
  <si>
    <t>Isle of Wight|Poultry|TRUE|700to900|DrainedArGr</t>
  </si>
  <si>
    <t>Isle of Wight|Dairy|FALSE|700to900|FreeDrain</t>
  </si>
  <si>
    <t>Isle of Wight|Dairy|TRUE|700to900|FreeDrain</t>
  </si>
  <si>
    <t>Isle of Wight|Dairy|FALSE|700to900|DrainedAr</t>
  </si>
  <si>
    <t>Isle of Wight|Dairy|FALSE|700to900|DrainedArGr</t>
  </si>
  <si>
    <t>Isle of Wight|Dairy|TRUE|700to900|DrainedArGr</t>
  </si>
  <si>
    <t>Isle of Wight|Dairy|TRUE|Over1500|DrainedArGr</t>
  </si>
  <si>
    <t>Isle of Wight|Lowland|FALSE|700to900|FreeDrain</t>
  </si>
  <si>
    <t>Isle of Wight|Lowland|TRUE|700to900|FreeDrain</t>
  </si>
  <si>
    <t>Isle of Wight|Lowland|FALSE|700to900|DrainedAr</t>
  </si>
  <si>
    <t>Isle of Wight|Lowland|TRUE|700to900|DrainedAr</t>
  </si>
  <si>
    <t>Isle of Wight|Lowland|FALSE|700to900|DrainedArGr</t>
  </si>
  <si>
    <t>Isle of Wight|Lowland|TRUE|700to900|DrainedArGr</t>
  </si>
  <si>
    <t>Isle of Wight|Lowland|TRUE|900to1200|FreeDrain</t>
  </si>
  <si>
    <t>Isle of Wight|Lowland|TRUE|900to1200|DrainedArGr</t>
  </si>
  <si>
    <t>Isle of Wight|Lowland|FALSE|Over1500|FreeDrain</t>
  </si>
  <si>
    <t>Isle of Wight|Lowland|TRUE|Over1500|FreeDrain</t>
  </si>
  <si>
    <t>Isle of Wight|Mixed|FALSE|700to900|FreeDrain</t>
  </si>
  <si>
    <t>Isle of Wight|Mixed|TRUE|700to900|FreeDrain</t>
  </si>
  <si>
    <t>Isle of Wight|Mixed|FALSE|700to900|DrainedAr</t>
  </si>
  <si>
    <t>Isle of Wight|Mixed|TRUE|700to900|DrainedAr</t>
  </si>
  <si>
    <t>Isle of Wight|Mixed|FALSE|700to900|DrainedArGr</t>
  </si>
  <si>
    <t>Isle of Wight|Mixed|TRUE|700to900|DrainedArGr</t>
  </si>
  <si>
    <t>New Forest</t>
  </si>
  <si>
    <t>New Forest|Cereals|FALSE|700to900|FreeDrain</t>
  </si>
  <si>
    <t>New Forest|Cereals|TRUE|700to900|FreeDrain</t>
  </si>
  <si>
    <t>New Forest|Cereals|FALSE|700to900|DrainedAr</t>
  </si>
  <si>
    <t>New Forest|Cereals|TRUE|700to900|DrainedAr</t>
  </si>
  <si>
    <t>New Forest|General|FALSE|700to900|FreeDrain</t>
  </si>
  <si>
    <t>New Forest|General|TRUE|700to900|FreeDrain</t>
  </si>
  <si>
    <t>New Forest|General|FALSE|700to900|DrainedAr</t>
  </si>
  <si>
    <t>New Forest|General|TRUE|700to900|DrainedAr</t>
  </si>
  <si>
    <t>New Forest|General|FALSE|700to900|DrainedArGr</t>
  </si>
  <si>
    <t>New Forest|General|TRUE|700to900|DrainedArGr</t>
  </si>
  <si>
    <t>New Forest|Horticulture|TRUE|700to900|DrainedAr</t>
  </si>
  <si>
    <t>New Forest|Horticulture|FALSE|700to900|DrainedArGr</t>
  </si>
  <si>
    <t>New Forest|Horticulture|TRUE|900to1200|DrainedArGr</t>
  </si>
  <si>
    <t>New Forest|Poultry|FALSE|700to900|FreeDrain</t>
  </si>
  <si>
    <t>New Forest|Poultry|TRUE|700to900|FreeDrain</t>
  </si>
  <si>
    <t>New Forest|Poultry|FALSE|700to900|DrainedAr</t>
  </si>
  <si>
    <t>New Forest|Poultry|TRUE|700to900|DrainedAr</t>
  </si>
  <si>
    <t>New Forest|Poultry|FALSE|700to900|DrainedArGr</t>
  </si>
  <si>
    <t>New Forest|Dairy|FALSE|700to900|FreeDrain</t>
  </si>
  <si>
    <t>New Forest|Dairy|TRUE|700to900|FreeDrain</t>
  </si>
  <si>
    <t>New Forest|Dairy|FALSE|700to900|DrainedAr</t>
  </si>
  <si>
    <t>New Forest|Dairy|FALSE|700to900|DrainedArGr</t>
  </si>
  <si>
    <t>New Forest|Lowland|FALSE|700to900|FreeDrain</t>
  </si>
  <si>
    <t>New Forest|Lowland|TRUE|700to900|FreeDrain</t>
  </si>
  <si>
    <t>New Forest|Lowland|FALSE|700to900|DrainedAr</t>
  </si>
  <si>
    <t>New Forest|Lowland|TRUE|700to900|DrainedAr</t>
  </si>
  <si>
    <t>New Forest|Lowland|FALSE|700to900|DrainedArGr</t>
  </si>
  <si>
    <t>New Forest|Lowland|TRUE|700to900|DrainedArGr</t>
  </si>
  <si>
    <t>New Forest|Lowland|FALSE|900to1200|DrainedArGr</t>
  </si>
  <si>
    <t>New Forest|Lowland|TRUE|900to1200|DrainedArGr</t>
  </si>
  <si>
    <t>New Forest|Mixed|FALSE|700to900|DrainedAr</t>
  </si>
  <si>
    <t>New Forest|Mixed|TRUE|700to900|DrainedAr</t>
  </si>
  <si>
    <t>New Forest|Mixed|FALSE|700to900|DrainedArGr</t>
  </si>
  <si>
    <t>New Forest|Mixed|TRUE|900to1200|DrainedArGr</t>
  </si>
  <si>
    <t>Test and Itchen</t>
  </si>
  <si>
    <t>Test and Itchen|Cereals|TRUE|700to900|FreeDrain</t>
  </si>
  <si>
    <t>Test and Itchen|Cereals|TRUE|700to900|DrainedAr</t>
  </si>
  <si>
    <t>Test and Itchen|Cereals|TRUE|700to900|DrainedArGr</t>
  </si>
  <si>
    <t>Test and Itchen|Cereals|TRUE|900to1200|FreeDrain</t>
  </si>
  <si>
    <t>Test and Itchen|Cereals|TRUE|900to1200|DrainedAr</t>
  </si>
  <si>
    <t>Test and Itchen|General|TRUE|700to900|FreeDrain</t>
  </si>
  <si>
    <t>Test and Itchen|General|TRUE|700to900|DrainedAr</t>
  </si>
  <si>
    <t>Test and Itchen|General|TRUE|700to900|DrainedArGr</t>
  </si>
  <si>
    <t>Test and Itchen|General|TRUE|900to1200|FreeDrain</t>
  </si>
  <si>
    <t>Test and Itchen|General|TRUE|900to1200|DrainedAr</t>
  </si>
  <si>
    <t>Test and Itchen|General|TRUE|900to1200|DrainedArGr</t>
  </si>
  <si>
    <t>Test and Itchen|Horticulture|TRUE|700to900|FreeDrain</t>
  </si>
  <si>
    <t>Test and Itchen|Horticulture|TRUE|700to900|DrainedAr</t>
  </si>
  <si>
    <t>Test and Itchen|Horticulture|TRUE|700to900|DrainedArGr</t>
  </si>
  <si>
    <t>Test and Itchen|Horticulture|TRUE|900to1200|FreeDrain</t>
  </si>
  <si>
    <t>Test and Itchen|Horticulture|TRUE|900to1200|DrainedAr</t>
  </si>
  <si>
    <t>Test and Itchen|Horticulture|TRUE|900to1200|DrainedArGr</t>
  </si>
  <si>
    <t>Test and Itchen|Pig|TRUE|700to900|FreeDrain</t>
  </si>
  <si>
    <t>Test and Itchen|Pig|TRUE|700to900|DrainedArGr</t>
  </si>
  <si>
    <t>Test and Itchen|Pig|TRUE|900to1200|DrainedArGr</t>
  </si>
  <si>
    <t>Test and Itchen|Poultry|TRUE|700to900|FreeDrain</t>
  </si>
  <si>
    <t>Test and Itchen|Poultry|TRUE|700to900|DrainedArGr</t>
  </si>
  <si>
    <t>Test and Itchen|Poultry|FALSE|900to1200|FreeDrain</t>
  </si>
  <si>
    <t>Test and Itchen|Poultry|TRUE|900to1200|FreeDrain</t>
  </si>
  <si>
    <t>Test and Itchen|Poultry|TRUE|900to1200|DrainedAr</t>
  </si>
  <si>
    <t>Test and Itchen|Poultry|TRUE|900to1200|DrainedArGr</t>
  </si>
  <si>
    <t>Test and Itchen|Dairy|TRUE|700to900|FreeDrain</t>
  </si>
  <si>
    <t>Test and Itchen|Dairy|TRUE|700to900|DrainedArGr</t>
  </si>
  <si>
    <t>Test and Itchen|Lowland|TRUE|700to900|FreeDrain</t>
  </si>
  <si>
    <t>Test and Itchen|Lowland|FALSE|700to900|DrainedAr</t>
  </si>
  <si>
    <t>Test and Itchen|Lowland|TRUE|700to900|DrainedAr</t>
  </si>
  <si>
    <t>Test and Itchen|Lowland|FALSE|700to900|DrainedArGr</t>
  </si>
  <si>
    <t>Test and Itchen|Lowland|TRUE|700to900|DrainedArGr</t>
  </si>
  <si>
    <t>Test and Itchen|Lowland|FALSE|900to1200|FreeDrain</t>
  </si>
  <si>
    <t>Test and Itchen|Lowland|TRUE|900to1200|FreeDrain</t>
  </si>
  <si>
    <t>Test and Itchen|Lowland|TRUE|900to1200|DrainedAr</t>
  </si>
  <si>
    <t>Test and Itchen|Lowland|TRUE|900to1200|DrainedArGr</t>
  </si>
  <si>
    <t>Test and Itchen|Mixed|TRUE|700to900|FreeDrain</t>
  </si>
  <si>
    <t>Test and Itchen|Mixed|TRUE|700to900|DrainedAr</t>
  </si>
  <si>
    <t>Test and Itchen|Mixed|TRUE|700to900|DrainedArGr</t>
  </si>
  <si>
    <t>Test and Itchen|Mixed|TRUE|900to1200|FreeDrain</t>
  </si>
  <si>
    <t>Test and Itchen|Mixed|TRUE|900to1200|DrainedAr</t>
  </si>
  <si>
    <t>Test and Itchen|Mixed|TRUE|900to1200|DrainedArGr</t>
  </si>
  <si>
    <t>-</t>
  </si>
  <si>
    <t>Greenspace</t>
  </si>
  <si>
    <t>Community food growing</t>
  </si>
  <si>
    <t>Woodland</t>
  </si>
  <si>
    <t>Shrub</t>
  </si>
  <si>
    <t>Water</t>
  </si>
  <si>
    <t>Residential urban land</t>
  </si>
  <si>
    <t>Commercial/industrial urban land</t>
  </si>
  <si>
    <t>Open urban land</t>
  </si>
  <si>
    <t>Table 3: Stage 2 and 3 Rainfall / Urban Lookup</t>
  </si>
  <si>
    <t>Rainfall band</t>
  </si>
  <si>
    <t>Mid</t>
  </si>
  <si>
    <t>Farmscoper Equivalent</t>
  </si>
  <si>
    <t xml:space="preserve">P Urban Runoff Coefficient </t>
  </si>
  <si>
    <t>N Urban Runoff Coefficient (kg/ha/yr)</t>
  </si>
  <si>
    <t>Residential P export coefficient (kg/ha/yr)</t>
  </si>
  <si>
    <t>Commercial / industrial P export coefficient (kg/ha/yr)</t>
  </si>
  <si>
    <t>Open urban P export coefficient (kg/ha/yr)</t>
  </si>
  <si>
    <t>Residential N export coefficient (kg/ha/yr)</t>
  </si>
  <si>
    <t>Commercial / industrial N export coefficient (kg/ha/yr)</t>
  </si>
  <si>
    <t>Open urban N export coefficient (kg/ha/yr)</t>
  </si>
  <si>
    <t>508 - 525</t>
  </si>
  <si>
    <t>Under600</t>
  </si>
  <si>
    <t>525.1 - 550</t>
  </si>
  <si>
    <t>550.1 - 575</t>
  </si>
  <si>
    <t>575.1 - 600</t>
  </si>
  <si>
    <t>600.1 - 625</t>
  </si>
  <si>
    <t>625.1 - 650</t>
  </si>
  <si>
    <t>650.1 - 675</t>
  </si>
  <si>
    <t>675.1 - 700</t>
  </si>
  <si>
    <t>700.1 - 750</t>
  </si>
  <si>
    <t>750.1 - 800</t>
  </si>
  <si>
    <t>800.1 - 850</t>
  </si>
  <si>
    <t>850.1 - 900</t>
  </si>
  <si>
    <t>900.1 - 950</t>
  </si>
  <si>
    <t>950.1 - 1,000</t>
  </si>
  <si>
    <t>1,000.1 - 1,100</t>
  </si>
  <si>
    <t>1,100.1 - 1,200</t>
  </si>
  <si>
    <t>1,200.1 - 1,400</t>
  </si>
  <si>
    <t>1200to1500</t>
  </si>
  <si>
    <t>1,400.1 - 1,600</t>
  </si>
  <si>
    <t>1,600.1 - 2,000</t>
  </si>
  <si>
    <t>2,000.1 - 2,400</t>
  </si>
  <si>
    <t>2,400.1 - 3,000</t>
  </si>
  <si>
    <t>3,000.1 - 4,000</t>
  </si>
  <si>
    <t>4,000.1 - 5,500</t>
  </si>
  <si>
    <t>Table 4: Stage 2 and 3 Catchment Lookup</t>
  </si>
  <si>
    <t>Operational Catchment</t>
  </si>
  <si>
    <t>Farmscoper equivalent</t>
  </si>
  <si>
    <t>Management Catchment</t>
  </si>
  <si>
    <t>Langdown Stream</t>
  </si>
  <si>
    <t>Table 5: Stage 2 and 3 Soil Drainage Lookup</t>
  </si>
  <si>
    <t>Soilscape drainage term</t>
  </si>
  <si>
    <t>Farmscoper term</t>
  </si>
  <si>
    <t>Definition</t>
  </si>
  <si>
    <t>Freely draining</t>
  </si>
  <si>
    <t>Free Draining</t>
  </si>
  <si>
    <t>Slightly impeded drainage</t>
  </si>
  <si>
    <t>Drained for arable</t>
  </si>
  <si>
    <t>Impeded drainage</t>
  </si>
  <si>
    <t>Drained for arable and grassland</t>
  </si>
  <si>
    <t>Variable</t>
  </si>
  <si>
    <t>Surface Wetness</t>
  </si>
  <si>
    <t>Naturally wet</t>
  </si>
  <si>
    <t>Table 6: Stage 2 and 3 NVZ Lookup</t>
  </si>
  <si>
    <t>No</t>
  </si>
  <si>
    <t>Table 7: Stage 2 and 3 Landcovers</t>
  </si>
  <si>
    <t>All Possible Landcover Types</t>
  </si>
  <si>
    <t>LFA</t>
  </si>
  <si>
    <t>Table 8: Stage 2 and 3 Landcover lookup</t>
  </si>
  <si>
    <t>Solent Specific Landcover Types</t>
  </si>
  <si>
    <t>Table 9: New landcovers</t>
  </si>
  <si>
    <t>Future Landcovers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</si>
</sst>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8">
    <font>
      <sz val="11"/>
      <color theme="1"/>
      <name val="Calibri"/>
      <family val="2"/>
      <scheme val="minor"/>
    </font>
    <font>
      <sz val="11"/>
      <name val="Calibri"/>
      <family val="2"/>
      <scheme val="minor"/>
    </font>
    <font>
      <u/>
      <sz val="11"/>
      <color theme="10"/>
      <name val="Calibri"/>
      <family val="2"/>
      <scheme val="minor"/>
    </font>
    <font>
      <b/>
      <sz val="11"/>
      <color theme="1"/>
      <name val="Arial"/>
      <family val="2"/>
    </font>
    <font>
      <sz val="11"/>
      <color theme="1"/>
      <name val="Arial"/>
      <family val="2"/>
    </font>
    <font>
      <b/>
      <sz val="12"/>
      <color theme="1"/>
      <name val="Arial"/>
      <family val="2"/>
    </font>
    <font>
      <sz val="8"/>
      <name val="Calibri"/>
      <family val="2"/>
      <scheme val="minor"/>
    </font>
    <font>
      <sz val="12"/>
      <name val="Arial"/>
      <family val="2"/>
    </font>
    <font>
      <b/>
      <sz val="12"/>
      <name val="Arial"/>
      <family val="2"/>
    </font>
    <font>
      <sz val="12"/>
      <color theme="1"/>
      <name val="Arial"/>
      <family val="2"/>
    </font>
    <font>
      <u/>
      <sz val="12"/>
      <color theme="10"/>
      <name val="Arial"/>
      <family val="2"/>
    </font>
    <font>
      <b/>
      <sz val="18"/>
      <name val="Arial"/>
      <family val="2"/>
    </font>
    <font>
      <b/>
      <sz val="14"/>
      <name val="Arial"/>
      <family val="2"/>
    </font>
    <font>
      <b/>
      <sz val="24"/>
      <color theme="0"/>
      <name val="Arial"/>
      <family val="2"/>
    </font>
    <font>
      <b/>
      <sz val="12"/>
      <color theme="0"/>
      <name val="Arial"/>
      <family val="2"/>
    </font>
    <font>
      <u/>
      <sz val="12"/>
      <color rgb="FF0070C0"/>
      <name val="Arial"/>
      <family val="2"/>
    </font>
    <font>
      <u/>
      <sz val="12"/>
      <name val="Arial"/>
      <family val="2"/>
    </font>
    <font>
      <sz val="12"/>
      <color rgb="FF000000"/>
      <name val="Arial"/>
      <family val="2"/>
    </font>
  </fonts>
  <fills count="7">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2"/>
        <bgColor indexed="64"/>
      </patternFill>
    </fill>
    <fill>
      <patternFill patternType="solid">
        <fgColor theme="0" tint="-0.14999847407452621"/>
        <bgColor indexed="64"/>
      </patternFill>
    </fill>
    <fill>
      <patternFill patternType="solid">
        <fgColor rgb="FFE2EFDA"/>
        <bgColor indexed="64"/>
      </patternFill>
    </fill>
  </fills>
  <borders count="25">
    <border>
      <left/>
      <right/>
      <top/>
      <bottom/>
      <diagonal/>
    </border>
    <border>
      <left style="thick">
        <color rgb="FF449669"/>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ck">
        <color theme="4" tint="0.499984740745262"/>
      </bottom>
      <diagonal/>
    </border>
    <border>
      <left/>
      <right style="thin">
        <color auto="1"/>
      </right>
      <top style="thin">
        <color auto="1"/>
      </top>
      <bottom style="thin">
        <color auto="1"/>
      </bottom>
      <diagonal/>
    </border>
    <border>
      <left/>
      <right/>
      <top/>
      <bottom style="thin">
        <color theme="0" tint="-0.14999847407452621"/>
      </bottom>
      <diagonal/>
    </border>
    <border>
      <left style="thin">
        <color auto="1"/>
      </left>
      <right/>
      <top/>
      <bottom style="thin">
        <color indexed="64"/>
      </bottom>
      <diagonal/>
    </border>
    <border>
      <left/>
      <right style="thin">
        <color auto="1"/>
      </right>
      <top/>
      <bottom style="thin">
        <color auto="1"/>
      </bottom>
      <diagonal/>
    </border>
    <border>
      <left style="thin">
        <color theme="2"/>
      </left>
      <right style="thin">
        <color theme="2"/>
      </right>
      <top style="thin">
        <color theme="2"/>
      </top>
      <bottom style="thin">
        <color theme="2"/>
      </bottom>
      <diagonal/>
    </border>
    <border>
      <left/>
      <right style="thin">
        <color theme="2"/>
      </right>
      <top style="thin">
        <color theme="2"/>
      </top>
      <bottom style="thin">
        <color theme="2"/>
      </bottom>
      <diagonal/>
    </border>
    <border>
      <left style="thin">
        <color auto="1"/>
      </left>
      <right/>
      <top style="thin">
        <color auto="1"/>
      </top>
      <bottom style="thin">
        <color auto="1"/>
      </bottom>
      <diagonal/>
    </border>
    <border>
      <left style="thin">
        <color indexed="64"/>
      </left>
      <right/>
      <top style="thin">
        <color indexed="64"/>
      </top>
      <bottom/>
      <diagonal/>
    </border>
    <border>
      <left style="thin">
        <color theme="1"/>
      </left>
      <right style="thin">
        <color theme="1"/>
      </right>
      <top/>
      <bottom style="thin">
        <color theme="1"/>
      </bottom>
      <diagonal/>
    </border>
    <border>
      <left/>
      <right/>
      <top style="thin">
        <color indexed="64"/>
      </top>
      <bottom/>
      <diagonal/>
    </border>
    <border>
      <left/>
      <right/>
      <top style="thin">
        <color theme="1"/>
      </top>
      <bottom/>
      <diagonal/>
    </border>
    <border>
      <left style="thin">
        <color indexed="64"/>
      </left>
      <right/>
      <top/>
      <bottom style="thin">
        <color theme="1"/>
      </bottom>
      <diagonal/>
    </border>
    <border>
      <left style="thin">
        <color auto="1"/>
      </left>
      <right style="thin">
        <color auto="1"/>
      </right>
      <top style="thin">
        <color theme="1"/>
      </top>
      <bottom/>
      <diagonal/>
    </border>
    <border>
      <left style="thin">
        <color auto="1"/>
      </left>
      <right style="thin">
        <color theme="1"/>
      </right>
      <top style="thin">
        <color auto="1"/>
      </top>
      <bottom/>
      <diagonal/>
    </border>
    <border>
      <left style="thin">
        <color theme="1"/>
      </left>
      <right style="thin">
        <color theme="1"/>
      </right>
      <top style="thin">
        <color auto="1"/>
      </top>
      <bottom/>
      <diagonal/>
    </border>
    <border>
      <left style="thin">
        <color indexed="64"/>
      </left>
      <right style="thin">
        <color indexed="64"/>
      </right>
      <top/>
      <bottom style="thin">
        <color indexed="64"/>
      </bottom>
      <diagonal/>
    </border>
    <border>
      <left/>
      <right style="thin">
        <color theme="0" tint="-0.14999847407452621"/>
      </right>
      <top/>
      <bottom style="thin">
        <color theme="0" tint="-0.14999847407452621"/>
      </bottom>
      <diagonal/>
    </border>
  </borders>
  <cellStyleXfs count="4">
    <xf numFmtId="0" fontId="0" fillId="0" borderId="0"/>
    <xf numFmtId="0" fontId="2" fillId="0" borderId="0" applyNumberFormat="0" applyFill="0" applyBorder="0" applyAlignment="0" applyProtection="0"/>
    <xf numFmtId="0" fontId="11" fillId="0" borderId="3" applyNumberFormat="0" applyFill="0" applyBorder="0" applyAlignment="0" applyProtection="0"/>
    <xf numFmtId="0" fontId="12" fillId="0" borderId="7" applyNumberFormat="0" applyFill="0" applyBorder="0" applyAlignment="0" applyProtection="0"/>
  </cellStyleXfs>
  <cellXfs count="113">
    <xf numFmtId="0" fontId="0" fillId="0" borderId="0" xfId="0"/>
    <xf numFmtId="0" fontId="9" fillId="3" borderId="0" xfId="0" applyFont="1" applyFill="1" applyAlignment="1" applyProtection="1">
      <alignment horizontal="left" vertical="center" wrapText="1"/>
      <protection locked="0"/>
    </xf>
    <xf numFmtId="0" fontId="7" fillId="0" borderId="0" xfId="0" applyFont="1" applyAlignment="1">
      <alignment horizontal="left" vertical="center" wrapText="1"/>
    </xf>
    <xf numFmtId="0" fontId="9" fillId="0" borderId="0" xfId="0" applyFont="1" applyAlignment="1">
      <alignment horizontal="left" vertical="center" wrapText="1"/>
    </xf>
    <xf numFmtId="0" fontId="7" fillId="3" borderId="8" xfId="0" applyFont="1" applyFill="1" applyBorder="1" applyAlignment="1" applyProtection="1">
      <alignment horizontal="left" vertical="center" wrapText="1"/>
      <protection locked="0"/>
    </xf>
    <xf numFmtId="0" fontId="7" fillId="0" borderId="5" xfId="0" applyFont="1" applyBorder="1" applyAlignment="1">
      <alignment horizontal="left" vertical="center" wrapText="1"/>
    </xf>
    <xf numFmtId="0" fontId="7" fillId="0" borderId="18" xfId="0" applyFont="1" applyBorder="1" applyAlignment="1">
      <alignment horizontal="left" vertical="center" wrapText="1"/>
    </xf>
    <xf numFmtId="0" fontId="7" fillId="0" borderId="17" xfId="0" applyFont="1" applyBorder="1" applyAlignment="1">
      <alignment horizontal="left" vertical="center" wrapText="1"/>
    </xf>
    <xf numFmtId="0" fontId="7" fillId="0" borderId="8" xfId="0" applyFont="1" applyBorder="1" applyAlignment="1">
      <alignment horizontal="left" vertical="center" wrapText="1"/>
    </xf>
    <xf numFmtId="0" fontId="5" fillId="4" borderId="0" xfId="0" applyFont="1" applyFill="1" applyAlignment="1">
      <alignment horizontal="left" vertical="center" wrapText="1"/>
    </xf>
    <xf numFmtId="0" fontId="12" fillId="0" borderId="0" xfId="3" applyBorder="1" applyAlignment="1" applyProtection="1">
      <alignment horizontal="left" vertical="center" wrapText="1"/>
    </xf>
    <xf numFmtId="0" fontId="11" fillId="0" borderId="0" xfId="2" applyBorder="1" applyAlignment="1" applyProtection="1">
      <alignment horizontal="left" vertical="center"/>
    </xf>
    <xf numFmtId="0" fontId="8" fillId="4" borderId="2" xfId="0" applyFont="1" applyFill="1" applyBorder="1" applyAlignment="1">
      <alignment horizontal="left" vertical="center" wrapText="1"/>
    </xf>
    <xf numFmtId="0" fontId="11" fillId="0" borderId="1" xfId="2" applyFill="1" applyBorder="1" applyAlignment="1" applyProtection="1">
      <alignment horizontal="left" vertical="center" wrapText="1"/>
    </xf>
    <xf numFmtId="2" fontId="7" fillId="3" borderId="0" xfId="0" applyNumberFormat="1" applyFont="1" applyFill="1" applyAlignment="1" applyProtection="1">
      <alignment horizontal="left" vertical="center" wrapText="1"/>
      <protection locked="0"/>
    </xf>
    <xf numFmtId="2" fontId="7" fillId="3" borderId="2" xfId="0" applyNumberFormat="1" applyFont="1" applyFill="1" applyBorder="1" applyAlignment="1" applyProtection="1">
      <alignment horizontal="left" vertical="center" wrapText="1"/>
      <protection locked="0"/>
    </xf>
    <xf numFmtId="0" fontId="8" fillId="2" borderId="4" xfId="0" applyFont="1" applyFill="1" applyBorder="1" applyAlignment="1">
      <alignment horizontal="left" vertical="center" wrapText="1"/>
    </xf>
    <xf numFmtId="2" fontId="8" fillId="2" borderId="4" xfId="0" applyNumberFormat="1" applyFont="1" applyFill="1" applyBorder="1" applyAlignment="1">
      <alignment horizontal="left" vertical="center" wrapText="1"/>
    </xf>
    <xf numFmtId="0" fontId="8" fillId="0" borderId="0" xfId="0" applyFont="1" applyAlignment="1">
      <alignment horizontal="left" vertical="center" wrapText="1"/>
    </xf>
    <xf numFmtId="0" fontId="12" fillId="0" borderId="0" xfId="3" applyFill="1" applyBorder="1" applyAlignment="1" applyProtection="1">
      <alignment horizontal="left" vertical="center" wrapText="1"/>
    </xf>
    <xf numFmtId="0" fontId="7" fillId="2" borderId="15" xfId="0" applyFont="1" applyFill="1" applyBorder="1" applyAlignment="1">
      <alignment horizontal="left" vertical="center" wrapText="1"/>
    </xf>
    <xf numFmtId="14" fontId="7" fillId="3" borderId="14" xfId="0" applyNumberFormat="1" applyFont="1" applyFill="1" applyBorder="1" applyAlignment="1" applyProtection="1">
      <alignment horizontal="left" vertical="center" wrapText="1"/>
      <protection locked="0"/>
    </xf>
    <xf numFmtId="2" fontId="7" fillId="3" borderId="14" xfId="0" applyNumberFormat="1" applyFont="1" applyFill="1" applyBorder="1" applyAlignment="1" applyProtection="1">
      <alignment horizontal="left" vertical="center" wrapText="1"/>
      <protection locked="0"/>
    </xf>
    <xf numFmtId="0" fontId="7" fillId="3" borderId="14" xfId="0" applyFont="1" applyFill="1" applyBorder="1" applyAlignment="1" applyProtection="1">
      <alignment horizontal="left" vertical="center" wrapText="1"/>
      <protection locked="0"/>
    </xf>
    <xf numFmtId="0" fontId="7" fillId="3" borderId="15" xfId="0" applyFont="1" applyFill="1" applyBorder="1" applyAlignment="1" applyProtection="1">
      <alignment horizontal="left" vertical="center" wrapText="1"/>
      <protection locked="0"/>
    </xf>
    <xf numFmtId="0" fontId="8" fillId="5" borderId="11" xfId="0" applyFont="1" applyFill="1" applyBorder="1" applyAlignment="1">
      <alignment horizontal="left" vertical="center" wrapText="1"/>
    </xf>
    <xf numFmtId="0" fontId="8" fillId="5" borderId="23" xfId="0" applyFont="1" applyFill="1" applyBorder="1" applyAlignment="1">
      <alignment horizontal="left" vertical="center" wrapText="1"/>
    </xf>
    <xf numFmtId="0" fontId="7" fillId="0" borderId="0" xfId="0" applyFont="1" applyAlignment="1">
      <alignment horizontal="left" vertical="top" wrapText="1"/>
    </xf>
    <xf numFmtId="0" fontId="9" fillId="4" borderId="2" xfId="0" applyFont="1" applyFill="1" applyBorder="1" applyAlignment="1">
      <alignment horizontal="left" vertical="center" wrapText="1"/>
    </xf>
    <xf numFmtId="0" fontId="9" fillId="3" borderId="2" xfId="0" applyFont="1" applyFill="1" applyBorder="1" applyAlignment="1" applyProtection="1">
      <alignment horizontal="left" vertical="center" wrapText="1"/>
      <protection locked="0"/>
    </xf>
    <xf numFmtId="0" fontId="9" fillId="0" borderId="8" xfId="0" applyFont="1" applyBorder="1" applyAlignment="1">
      <alignment horizontal="left" vertical="center" wrapText="1"/>
    </xf>
    <xf numFmtId="2" fontId="5" fillId="0" borderId="0" xfId="0" applyNumberFormat="1" applyFont="1" applyAlignment="1">
      <alignment horizontal="left" vertical="center" wrapText="1"/>
    </xf>
    <xf numFmtId="0" fontId="4" fillId="0" borderId="0" xfId="0" applyFont="1" applyAlignment="1">
      <alignment horizontal="left" vertical="center" wrapText="1"/>
    </xf>
    <xf numFmtId="2" fontId="5" fillId="0" borderId="2" xfId="0" applyNumberFormat="1" applyFont="1" applyBorder="1" applyAlignment="1">
      <alignment horizontal="left" vertical="center" wrapText="1"/>
    </xf>
    <xf numFmtId="0" fontId="5" fillId="0" borderId="0" xfId="0" applyFont="1" applyAlignment="1">
      <alignment horizontal="left" vertical="center" wrapText="1"/>
    </xf>
    <xf numFmtId="0" fontId="8" fillId="5" borderId="5" xfId="0" applyFont="1" applyFill="1" applyBorder="1" applyAlignment="1">
      <alignment horizontal="left" vertical="center" wrapText="1"/>
    </xf>
    <xf numFmtId="0" fontId="11" fillId="0" borderId="9" xfId="2" applyFill="1" applyBorder="1" applyAlignment="1" applyProtection="1">
      <alignment horizontal="left" vertical="center" wrapText="1"/>
    </xf>
    <xf numFmtId="0" fontId="1" fillId="0" borderId="0" xfId="0" applyFont="1" applyAlignment="1">
      <alignment horizontal="left" wrapText="1"/>
    </xf>
    <xf numFmtId="14" fontId="7" fillId="3" borderId="2" xfId="0" applyNumberFormat="1" applyFont="1" applyFill="1" applyBorder="1" applyAlignment="1" applyProtection="1">
      <alignment horizontal="left" vertical="center" wrapText="1"/>
      <protection locked="0"/>
    </xf>
    <xf numFmtId="0" fontId="7" fillId="3" borderId="2" xfId="0" applyFont="1" applyFill="1" applyBorder="1" applyAlignment="1" applyProtection="1">
      <alignment horizontal="left" vertical="center" wrapText="1"/>
      <protection locked="0"/>
    </xf>
    <xf numFmtId="0" fontId="8" fillId="2" borderId="2" xfId="0" applyFont="1" applyFill="1" applyBorder="1" applyAlignment="1">
      <alignment horizontal="left" vertical="center" wrapText="1"/>
    </xf>
    <xf numFmtId="0" fontId="1" fillId="0" borderId="24" xfId="0" applyFont="1" applyBorder="1" applyAlignment="1">
      <alignment horizontal="left" wrapText="1"/>
    </xf>
    <xf numFmtId="0" fontId="7" fillId="2" borderId="16" xfId="0" applyFont="1" applyFill="1" applyBorder="1" applyAlignment="1">
      <alignment horizontal="left" vertical="center" wrapText="1"/>
    </xf>
    <xf numFmtId="0" fontId="8" fillId="2" borderId="20" xfId="0" applyFont="1" applyFill="1" applyBorder="1" applyAlignment="1">
      <alignment horizontal="left" vertical="center" wrapText="1"/>
    </xf>
    <xf numFmtId="2" fontId="8" fillId="2" borderId="21" xfId="0" applyNumberFormat="1" applyFont="1" applyFill="1" applyBorder="1" applyAlignment="1">
      <alignment horizontal="left" vertical="center" wrapText="1"/>
    </xf>
    <xf numFmtId="2" fontId="8" fillId="2" borderId="22" xfId="0" applyNumberFormat="1" applyFont="1" applyFill="1" applyBorder="1" applyAlignment="1">
      <alignment horizontal="left" vertical="center" wrapText="1"/>
    </xf>
    <xf numFmtId="0" fontId="11" fillId="0" borderId="12" xfId="2" applyFill="1" applyBorder="1" applyAlignment="1" applyProtection="1">
      <alignment horizontal="left" vertical="center" wrapText="1"/>
    </xf>
    <xf numFmtId="0" fontId="13" fillId="0" borderId="12" xfId="0" applyFont="1" applyBorder="1" applyAlignment="1">
      <alignment horizontal="left" vertical="center" wrapText="1"/>
    </xf>
    <xf numFmtId="0" fontId="14" fillId="0" borderId="0" xfId="0" applyFont="1" applyAlignment="1">
      <alignment horizontal="left" vertical="center" wrapText="1"/>
    </xf>
    <xf numFmtId="0" fontId="5" fillId="4" borderId="8" xfId="0" applyFont="1" applyFill="1" applyBorder="1" applyAlignment="1">
      <alignment horizontal="left" vertical="center" wrapText="1"/>
    </xf>
    <xf numFmtId="2" fontId="5" fillId="2" borderId="14" xfId="0" applyNumberFormat="1" applyFont="1" applyFill="1" applyBorder="1" applyAlignment="1">
      <alignment horizontal="left" vertical="center" wrapText="1"/>
    </xf>
    <xf numFmtId="0" fontId="9" fillId="0" borderId="5" xfId="0" applyFont="1" applyBorder="1" applyAlignment="1">
      <alignment horizontal="left" vertical="center" wrapText="1"/>
    </xf>
    <xf numFmtId="0" fontId="3" fillId="0" borderId="0" xfId="0" applyFont="1" applyAlignment="1">
      <alignment horizontal="left" vertical="center" wrapText="1"/>
    </xf>
    <xf numFmtId="0" fontId="8" fillId="4" borderId="11" xfId="0" applyFont="1" applyFill="1" applyBorder="1" applyAlignment="1">
      <alignment horizontal="left" vertical="center"/>
    </xf>
    <xf numFmtId="0" fontId="8" fillId="4" borderId="23" xfId="0" applyFont="1" applyFill="1" applyBorder="1" applyAlignment="1">
      <alignment horizontal="left" wrapText="1"/>
    </xf>
    <xf numFmtId="0" fontId="4" fillId="0" borderId="13" xfId="0" applyFont="1" applyBorder="1" applyAlignment="1">
      <alignment horizontal="left" vertical="center" wrapText="1"/>
    </xf>
    <xf numFmtId="0" fontId="8" fillId="4" borderId="23" xfId="0" applyFont="1" applyFill="1" applyBorder="1" applyAlignment="1">
      <alignment horizontal="left" vertical="center" wrapText="1"/>
    </xf>
    <xf numFmtId="2" fontId="8" fillId="2" borderId="14" xfId="0" applyNumberFormat="1" applyFont="1" applyFill="1" applyBorder="1" applyAlignment="1">
      <alignment horizontal="left" vertical="center" wrapText="1"/>
    </xf>
    <xf numFmtId="0" fontId="5" fillId="5" borderId="11" xfId="0" applyFont="1" applyFill="1" applyBorder="1" applyAlignment="1">
      <alignment horizontal="left" vertical="center"/>
    </xf>
    <xf numFmtId="0" fontId="5" fillId="5" borderId="10" xfId="0" applyFont="1" applyFill="1" applyBorder="1" applyAlignment="1">
      <alignment horizontal="left" vertical="center"/>
    </xf>
    <xf numFmtId="0" fontId="8" fillId="4" borderId="11" xfId="0" applyFont="1" applyFill="1" applyBorder="1" applyAlignment="1">
      <alignment horizontal="left" vertical="center" wrapText="1"/>
    </xf>
    <xf numFmtId="0" fontId="7" fillId="0" borderId="2" xfId="0" applyFont="1" applyBorder="1" applyAlignment="1">
      <alignment horizontal="left" vertical="center" wrapText="1"/>
    </xf>
    <xf numFmtId="0" fontId="10" fillId="0" borderId="2" xfId="1" applyFont="1" applyBorder="1" applyAlignment="1" applyProtection="1">
      <alignment horizontal="left" vertical="center" wrapText="1"/>
    </xf>
    <xf numFmtId="0" fontId="10" fillId="0" borderId="0" xfId="1" applyFont="1" applyBorder="1" applyAlignment="1" applyProtection="1">
      <alignment horizontal="left" vertical="center" wrapText="1"/>
    </xf>
    <xf numFmtId="0" fontId="5" fillId="4" borderId="2" xfId="0" applyFont="1" applyFill="1" applyBorder="1" applyAlignment="1">
      <alignment horizontal="left" vertical="center" wrapText="1"/>
    </xf>
    <xf numFmtId="2" fontId="9" fillId="3" borderId="2" xfId="0" applyNumberFormat="1" applyFont="1" applyFill="1" applyBorder="1" applyAlignment="1" applyProtection="1">
      <alignment horizontal="left" vertical="center" wrapText="1"/>
      <protection locked="0"/>
    </xf>
    <xf numFmtId="2" fontId="8" fillId="0" borderId="0" xfId="0" applyNumberFormat="1" applyFont="1" applyAlignment="1">
      <alignment horizontal="left" vertical="center" wrapText="1"/>
    </xf>
    <xf numFmtId="2" fontId="5" fillId="4" borderId="0" xfId="0" applyNumberFormat="1" applyFont="1" applyFill="1" applyAlignment="1">
      <alignment horizontal="left" vertical="center" wrapText="1"/>
    </xf>
    <xf numFmtId="0" fontId="5" fillId="4" borderId="23" xfId="0" applyFont="1" applyFill="1" applyBorder="1" applyAlignment="1">
      <alignment horizontal="left" vertical="center" wrapText="1"/>
    </xf>
    <xf numFmtId="0" fontId="9" fillId="6" borderId="2" xfId="0" applyFont="1" applyFill="1" applyBorder="1" applyAlignment="1" applyProtection="1">
      <alignment horizontal="left" vertical="center" wrapText="1"/>
      <protection locked="0"/>
    </xf>
    <xf numFmtId="0" fontId="9" fillId="6" borderId="0" xfId="0" applyFont="1" applyFill="1" applyAlignment="1" applyProtection="1">
      <alignment horizontal="left" vertical="center" wrapText="1"/>
      <protection locked="0"/>
    </xf>
    <xf numFmtId="0" fontId="9" fillId="0" borderId="17" xfId="0" applyFont="1" applyBorder="1" applyAlignment="1">
      <alignment horizontal="left" vertical="center" wrapText="1"/>
    </xf>
    <xf numFmtId="0" fontId="12" fillId="0" borderId="17" xfId="3" applyBorder="1" applyAlignment="1" applyProtection="1">
      <alignment horizontal="left" vertical="center" wrapText="1"/>
    </xf>
    <xf numFmtId="0" fontId="5" fillId="4" borderId="14" xfId="0" applyFont="1" applyFill="1" applyBorder="1" applyAlignment="1">
      <alignment horizontal="left" vertical="center" wrapText="1"/>
    </xf>
    <xf numFmtId="0" fontId="1" fillId="0" borderId="6" xfId="0" applyFont="1" applyBorder="1" applyAlignment="1">
      <alignment horizontal="left" wrapText="1"/>
    </xf>
    <xf numFmtId="0" fontId="8" fillId="4" borderId="8" xfId="0" applyFont="1" applyFill="1" applyBorder="1" applyAlignment="1">
      <alignment horizontal="left" vertical="center"/>
    </xf>
    <xf numFmtId="0" fontId="1" fillId="4" borderId="2" xfId="0" applyFont="1" applyFill="1" applyBorder="1" applyAlignment="1">
      <alignment horizontal="left" wrapText="1"/>
    </xf>
    <xf numFmtId="0" fontId="8" fillId="4" borderId="17" xfId="0" applyFont="1" applyFill="1" applyBorder="1" applyAlignment="1">
      <alignment horizontal="left" vertical="center"/>
    </xf>
    <xf numFmtId="2" fontId="8" fillId="4" borderId="21" xfId="0" applyNumberFormat="1" applyFont="1" applyFill="1" applyBorder="1" applyAlignment="1">
      <alignment horizontal="left" vertical="center" wrapText="1"/>
    </xf>
    <xf numFmtId="2" fontId="7" fillId="0" borderId="17" xfId="0" applyNumberFormat="1" applyFont="1" applyBorder="1" applyAlignment="1" applyProtection="1">
      <alignment horizontal="left" vertical="center" wrapText="1"/>
      <protection locked="0"/>
    </xf>
    <xf numFmtId="0" fontId="7" fillId="0" borderId="14" xfId="0" applyFont="1" applyBorder="1" applyAlignment="1">
      <alignment horizontal="left" wrapText="1"/>
    </xf>
    <xf numFmtId="0" fontId="7" fillId="0" borderId="14" xfId="0" applyFont="1" applyBorder="1" applyAlignment="1" applyProtection="1">
      <alignment horizontal="left" wrapText="1"/>
      <protection locked="0"/>
    </xf>
    <xf numFmtId="0" fontId="7" fillId="0" borderId="15" xfId="0" applyFont="1" applyBorder="1" applyAlignment="1">
      <alignment horizontal="left" wrapText="1"/>
    </xf>
    <xf numFmtId="2" fontId="5" fillId="2" borderId="15" xfId="0" applyNumberFormat="1" applyFont="1" applyFill="1" applyBorder="1" applyAlignment="1">
      <alignment horizontal="left" vertical="center" wrapText="1"/>
    </xf>
    <xf numFmtId="0" fontId="8" fillId="4" borderId="10" xfId="1" applyFont="1" applyFill="1" applyBorder="1" applyAlignment="1" applyProtection="1">
      <alignment horizontal="left" vertical="center" wrapText="1"/>
    </xf>
    <xf numFmtId="0" fontId="15" fillId="0" borderId="14" xfId="1" applyFont="1" applyBorder="1" applyAlignment="1" applyProtection="1">
      <alignment horizontal="left" vertical="center" wrapText="1"/>
    </xf>
    <xf numFmtId="0" fontId="10" fillId="0" borderId="14" xfId="1" applyFont="1" applyBorder="1" applyAlignment="1" applyProtection="1">
      <alignment horizontal="left" vertical="center" wrapText="1"/>
    </xf>
    <xf numFmtId="0" fontId="10" fillId="0" borderId="15" xfId="1" applyFont="1" applyBorder="1" applyAlignment="1" applyProtection="1">
      <alignment horizontal="left" vertical="center" wrapText="1"/>
    </xf>
    <xf numFmtId="0" fontId="9" fillId="0" borderId="0" xfId="0" applyFont="1" applyAlignment="1">
      <alignment horizontal="left" wrapText="1"/>
    </xf>
    <xf numFmtId="0" fontId="5" fillId="0" borderId="0" xfId="0" applyFont="1" applyAlignment="1">
      <alignment horizontal="left" wrapText="1"/>
    </xf>
    <xf numFmtId="0" fontId="9" fillId="0" borderId="0" xfId="0" applyFont="1" applyAlignment="1">
      <alignment horizontal="left" vertical="center"/>
    </xf>
    <xf numFmtId="0" fontId="9" fillId="4" borderId="0" xfId="0" applyFont="1" applyFill="1" applyAlignment="1">
      <alignment horizontal="left" vertical="center" wrapText="1"/>
    </xf>
    <xf numFmtId="0" fontId="16" fillId="0" borderId="0" xfId="1" applyFont="1" applyFill="1" applyAlignment="1" applyProtection="1">
      <alignment horizontal="left" vertical="center" wrapText="1"/>
    </xf>
    <xf numFmtId="0" fontId="8" fillId="0" borderId="17" xfId="3" applyFont="1" applyFill="1" applyBorder="1" applyAlignment="1" applyProtection="1">
      <alignment horizontal="left" vertical="center" wrapText="1"/>
    </xf>
    <xf numFmtId="2" fontId="9" fillId="2" borderId="2" xfId="0" applyNumberFormat="1" applyFont="1" applyFill="1" applyBorder="1" applyAlignment="1">
      <alignment horizontal="left" vertical="center" wrapText="1"/>
    </xf>
    <xf numFmtId="2" fontId="9" fillId="2" borderId="14" xfId="0" applyNumberFormat="1" applyFont="1" applyFill="1" applyBorder="1" applyAlignment="1">
      <alignment horizontal="left" vertical="center" wrapText="1"/>
    </xf>
    <xf numFmtId="0" fontId="9" fillId="0" borderId="0" xfId="0" applyFont="1" applyAlignment="1">
      <alignment wrapText="1"/>
    </xf>
    <xf numFmtId="0" fontId="17" fillId="0" borderId="0" xfId="0" applyFont="1" applyAlignment="1">
      <alignment horizontal="left" vertical="center" wrapText="1"/>
    </xf>
    <xf numFmtId="2" fontId="9" fillId="0" borderId="0" xfId="0" applyNumberFormat="1" applyFont="1" applyAlignment="1">
      <alignment horizontal="left" vertical="center" wrapText="1"/>
    </xf>
    <xf numFmtId="49" fontId="9" fillId="0" borderId="0" xfId="0" applyNumberFormat="1" applyFont="1" applyAlignment="1">
      <alignment horizontal="left" vertical="center" wrapText="1"/>
    </xf>
    <xf numFmtId="2" fontId="7" fillId="0" borderId="0" xfId="0" applyNumberFormat="1" applyFont="1" applyAlignment="1">
      <alignment horizontal="left" vertical="center" wrapText="1"/>
    </xf>
    <xf numFmtId="0" fontId="9" fillId="0" borderId="0" xfId="0" applyFont="1"/>
    <xf numFmtId="0" fontId="9" fillId="0" borderId="0" xfId="0" applyFont="1" applyAlignment="1" applyProtection="1">
      <alignment horizontal="left" vertical="center" wrapText="1"/>
      <protection hidden="1"/>
    </xf>
    <xf numFmtId="2" fontId="17" fillId="0" borderId="0" xfId="0" applyNumberFormat="1" applyFont="1" applyAlignment="1">
      <alignment horizontal="left" vertical="center" wrapText="1"/>
    </xf>
    <xf numFmtId="0" fontId="11" fillId="0" borderId="0" xfId="2" applyFill="1" applyBorder="1" applyAlignment="1" applyProtection="1">
      <alignment horizontal="left" vertical="center"/>
    </xf>
    <xf numFmtId="0" fontId="14" fillId="0" borderId="0" xfId="0" applyFont="1" applyAlignment="1">
      <alignment vertical="center"/>
    </xf>
    <xf numFmtId="0" fontId="12" fillId="0" borderId="0" xfId="3" applyFill="1" applyBorder="1" applyAlignment="1" applyProtection="1">
      <alignment horizontal="left" vertical="center"/>
    </xf>
    <xf numFmtId="2" fontId="9" fillId="0" borderId="0" xfId="0" applyNumberFormat="1" applyFont="1" applyAlignment="1">
      <alignment horizontal="left" vertical="center"/>
    </xf>
    <xf numFmtId="0" fontId="7" fillId="0" borderId="0" xfId="0" applyFont="1" applyAlignment="1">
      <alignment horizontal="left" vertical="center"/>
    </xf>
    <xf numFmtId="0" fontId="17" fillId="0" borderId="0" xfId="0" applyFont="1" applyAlignment="1">
      <alignment horizontal="left" vertical="center"/>
    </xf>
    <xf numFmtId="0" fontId="12" fillId="2" borderId="19" xfId="3" applyFill="1" applyBorder="1" applyAlignment="1" applyProtection="1">
      <alignment horizontal="left" vertical="center" wrapText="1"/>
    </xf>
    <xf numFmtId="0" fontId="1" fillId="0" borderId="0" xfId="0" applyFont="1" applyAlignment="1">
      <alignment horizontal="left" vertical="center" wrapText="1"/>
    </xf>
    <xf numFmtId="0" fontId="12" fillId="0" borderId="6" xfId="3" applyFill="1" applyBorder="1" applyAlignment="1" applyProtection="1">
      <alignment horizontal="left" vertical="center" wrapText="1"/>
    </xf>
  </cellXfs>
  <cellStyles count="4">
    <cellStyle name="Heading 1" xfId="2" builtinId="16" customBuiltin="1"/>
    <cellStyle name="Heading 2" xfId="3" builtinId="17" customBuiltin="1"/>
    <cellStyle name="Hyperlink" xfId="1" builtinId="8"/>
    <cellStyle name="Normal" xfId="0" builtinId="0"/>
  </cellStyles>
  <dxfs count="124">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2"/>
        <name val="Arial"/>
        <family val="2"/>
        <scheme val="none"/>
      </font>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2"/>
        <name val="Arial"/>
        <family val="2"/>
        <scheme val="none"/>
      </font>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2"/>
        <name val="Arial"/>
        <family val="2"/>
        <scheme val="none"/>
      </font>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2"/>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protection locked="1" hidden="1"/>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protection locked="1" hidden="1"/>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protection locked="1" hidden="1"/>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protection locked="1" hidden="1"/>
    </dxf>
    <dxf>
      <font>
        <strike val="0"/>
        <outline val="0"/>
        <shadow val="0"/>
        <u val="none"/>
        <vertAlign val="baseline"/>
        <sz val="12"/>
        <name val="Arial"/>
        <family val="2"/>
        <scheme val="none"/>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2"/>
        <name val="Arial"/>
        <family val="2"/>
        <scheme val="none"/>
      </font>
      <alignment textRotation="0" wrapText="1" indent="0" justifyLastLine="0" shrinkToFit="0" readingOrder="0"/>
    </dxf>
    <dxf>
      <font>
        <b/>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2"/>
        <name val="Arial"/>
        <family val="2"/>
        <scheme val="none"/>
      </font>
      <alignment textRotation="0" wrapText="1" indent="0" justifyLastLine="0" shrinkToFit="0" readingOrder="0"/>
    </dxf>
    <dxf>
      <font>
        <b/>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2"/>
        <color theme="1"/>
        <name val="Arial"/>
        <family val="2"/>
        <scheme val="none"/>
      </font>
      <alignment horizontal="left" vertical="center" textRotation="0" wrapText="1" indent="0" justifyLastLine="0" shrinkToFit="0" readingOrder="0"/>
    </dxf>
    <dxf>
      <font>
        <b/>
        <i val="0"/>
        <strike val="0"/>
        <condense val="0"/>
        <extend val="0"/>
        <outline val="0"/>
        <shadow val="0"/>
        <u val="none"/>
        <vertAlign val="baseline"/>
        <sz val="12"/>
        <color theme="1"/>
        <name val="Arial"/>
        <family val="2"/>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border diagonalUp="0" diagonalDown="0" outline="0">
        <left/>
        <right/>
        <top style="thin">
          <color auto="1"/>
        </top>
        <bottom style="thin">
          <color auto="1"/>
        </bottom>
      </border>
      <protection locked="1" hidden="0"/>
    </dxf>
    <dxf>
      <border outline="0">
        <top style="thin">
          <color indexed="64"/>
        </top>
      </border>
    </dxf>
    <dxf>
      <border outline="0">
        <bottom style="thin">
          <color indexed="64"/>
        </bottom>
      </border>
    </dxf>
    <dxf>
      <border outline="0">
        <left style="thin">
          <color auto="1"/>
        </left>
        <right style="thin">
          <color auto="1"/>
        </right>
        <top style="thin">
          <color auto="1"/>
        </top>
        <bottom style="thin">
          <color auto="1"/>
        </bottom>
      </border>
    </dxf>
    <dxf>
      <alignment horizontal="left" vertical="center" textRotation="0" wrapText="1" indent="0" justifyLastLine="0" shrinkToFit="0" readingOrder="0"/>
      <protection locked="1" hidden="0"/>
    </dxf>
    <dxf>
      <alignment horizontal="left" vertical="center" textRotation="0" indent="0" justifyLastLine="0" shrinkToFit="0" readingOrder="0"/>
      <protection locked="1" hidden="0"/>
    </dxf>
    <dxf>
      <font>
        <strike val="0"/>
        <outline val="0"/>
        <shadow val="0"/>
        <u val="none"/>
        <vertAlign val="baseline"/>
        <sz val="12"/>
        <name val="Arial"/>
        <family val="2"/>
        <scheme val="none"/>
      </font>
      <numFmt numFmtId="0" formatCode="Genera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protection locked="1" hidden="0"/>
    </dxf>
    <dxf>
      <font>
        <strike val="0"/>
        <outline val="0"/>
        <shadow val="0"/>
        <u val="none"/>
        <vertAlign val="baseline"/>
        <sz val="12"/>
        <name val="Arial"/>
        <family val="2"/>
        <scheme val="none"/>
      </font>
      <numFmt numFmtId="0" formatCode="General"/>
      <alignment horizontal="left" vertical="center" textRotation="0" wrapText="1" indent="0" justifyLastLine="0" shrinkToFit="0" readingOrder="0"/>
      <protection locked="1" hidden="0"/>
    </dxf>
    <dxf>
      <font>
        <strike val="0"/>
        <outline val="0"/>
        <shadow val="0"/>
        <u val="none"/>
        <vertAlign val="baseline"/>
        <sz val="12"/>
        <name val="Arial"/>
        <family val="2"/>
        <scheme val="none"/>
      </font>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theme="9" tint="0.79998168889431442"/>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protection locked="1" hidden="0"/>
    </dxf>
    <dxf>
      <font>
        <strike val="0"/>
        <outline val="0"/>
        <shadow val="0"/>
        <u val="none"/>
        <vertAlign val="baseline"/>
        <sz val="12"/>
        <name val="Arial"/>
        <family val="2"/>
        <scheme val="none"/>
      </font>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fill>
        <patternFill patternType="solid">
          <fgColor indexed="64"/>
          <bgColor theme="2"/>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indexed="65"/>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bottom" textRotation="0" wrapText="1" indent="0" justifyLastLine="0" shrinkToFit="0" readingOrder="0"/>
      <protection locked="1" hidden="0"/>
    </dxf>
    <dxf>
      <font>
        <strike val="0"/>
        <outline val="0"/>
        <shadow val="0"/>
        <u val="none"/>
        <vertAlign val="baseline"/>
        <sz val="12"/>
        <name val="Arial"/>
        <family val="2"/>
        <scheme val="none"/>
      </font>
      <alignment horizontal="left"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solid">
          <fgColor indexed="64"/>
          <bgColor theme="2"/>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theme="9" tint="0.79998168889431442"/>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fill>
        <patternFill patternType="solid">
          <fgColor indexed="64"/>
          <bgColor theme="9" tint="0.79998168889431442"/>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outline="0">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vertAlign val="baseline"/>
        <sz val="12"/>
        <name val="Arial"/>
        <family val="2"/>
        <scheme val="none"/>
      </font>
      <alignment horizontal="left" vertical="center" textRotation="0" indent="0" justifyLastLine="0" shrinkToFit="0" readingOrder="0"/>
      <protection locked="1" hidden="0"/>
    </dxf>
    <dxf>
      <font>
        <b/>
        <i val="0"/>
        <strike val="0"/>
        <condense val="0"/>
        <extend val="0"/>
        <outline val="0"/>
        <shadow val="0"/>
        <u val="none"/>
        <vertAlign val="baseline"/>
        <sz val="12"/>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auto="1"/>
        <name val="Arial"/>
        <family val="2"/>
        <scheme val="none"/>
      </font>
      <alignment horizontal="left" vertical="center" textRotation="0" wrapText="1" indent="0" justifyLastLine="0" shrinkToFit="0" readingOrder="0"/>
      <protection locked="1" hidden="0"/>
    </dxf>
    <dxf>
      <font>
        <strike val="0"/>
        <outline val="0"/>
        <shadow val="0"/>
        <u val="none"/>
        <vertAlign val="baseline"/>
        <sz val="12"/>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1" hidden="0"/>
    </dxf>
    <dxf>
      <font>
        <color theme="1"/>
      </font>
    </dxf>
    <dxf>
      <font>
        <b/>
        <i val="0"/>
        <strike val="0"/>
        <condense val="0"/>
        <extend val="0"/>
        <outline val="0"/>
        <shadow val="0"/>
        <u val="none"/>
        <vertAlign val="baseline"/>
        <sz val="12"/>
        <color auto="1"/>
        <name val="Arial"/>
        <family val="2"/>
        <scheme val="none"/>
      </font>
      <numFmt numFmtId="2" formatCode="0.00"/>
      <fill>
        <patternFill patternType="solid">
          <fgColor indexed="64"/>
          <bgColor theme="0"/>
        </patternFill>
      </fill>
      <alignment horizontal="left" vertical="center" textRotation="0" wrapText="1" indent="0" justifyLastLine="0" shrinkToFit="0" readingOrder="0"/>
      <border diagonalUp="0" diagonalDown="0">
        <left style="thin">
          <color auto="1"/>
        </left>
        <right style="thin">
          <color theme="1"/>
        </right>
        <top style="thin">
          <color auto="1"/>
        </top>
        <bottom/>
      </border>
      <protection locked="1" hidden="0"/>
    </dxf>
    <dxf>
      <alignment horizontal="left" textRotation="0" indent="0" justifyLastLine="0" shrinkToFit="0" readingOrder="0"/>
      <protection locked="1" hidden="0"/>
    </dxf>
    <dxf>
      <border outline="0">
        <bottom style="thin">
          <color auto="1"/>
        </bottom>
      </border>
    </dxf>
    <dxf>
      <border outline="0">
        <left style="thin">
          <color auto="1"/>
        </left>
        <top style="thin">
          <color auto="1"/>
        </top>
        <bottom style="thin">
          <color indexed="64"/>
        </bottom>
      </border>
    </dxf>
    <dxf>
      <alignment horizontal="left" textRotation="0" indent="0" justifyLastLine="0" shrinkToFit="0" readingOrder="0"/>
      <protection locked="1" hidden="0"/>
    </dxf>
    <dxf>
      <fill>
        <patternFill patternType="solid">
          <fgColor indexed="64"/>
          <bgColor theme="2"/>
        </patternFill>
      </fill>
      <alignment horizontal="left" textRotation="0" indent="0" justifyLastLine="0" shrinkToFit="0" readingOrder="0"/>
      <protection locked="1" hidden="0"/>
    </dxf>
    <dxf>
      <font>
        <strike val="0"/>
        <outline val="0"/>
        <shadow val="0"/>
        <u val="none"/>
        <vertAlign val="baseline"/>
        <sz val="12"/>
        <color auto="1"/>
        <name val="Arial"/>
        <family val="2"/>
        <scheme val="none"/>
      </font>
      <alignment horizontal="left" textRotation="0" indent="0" justifyLastLine="0" shrinkToFit="0" readingOrder="0"/>
      <border diagonalUp="0" diagonalDown="0" outline="0">
        <left style="thin">
          <color indexed="64"/>
        </left>
        <right/>
        <top style="thin">
          <color indexed="64"/>
        </top>
        <bottom style="thin">
          <color indexed="64"/>
        </bottom>
      </border>
      <protection locked="1" hidden="0"/>
    </dxf>
    <dxf>
      <font>
        <b/>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border>
      <protection locked="1"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alignment horizontal="left" textRotation="0" indent="0" justifyLastLine="0" shrinkToFit="0" readingOrder="0"/>
      <protection locked="1" hidden="0"/>
    </dxf>
    <dxf>
      <font>
        <b/>
      </font>
      <alignment horizontal="left" textRotation="0" indent="0" justifyLastLine="0" shrinkToFit="0" readingOrder="0"/>
      <border diagonalUp="0" diagonalDown="0">
        <left style="thin">
          <color indexed="64"/>
        </left>
        <right style="thin">
          <color indexed="64"/>
        </right>
        <top/>
        <bottom/>
      </border>
      <protection locked="1" hidden="0"/>
    </dxf>
    <dxf>
      <fill>
        <patternFill>
          <bgColor rgb="FFE2EFDA"/>
        </patternFill>
      </fill>
    </dxf>
    <dxf>
      <font>
        <strike val="0"/>
        <outline val="0"/>
        <shadow val="0"/>
        <vertAlign val="baseline"/>
        <sz val="12"/>
        <name val="Arial"/>
        <family val="2"/>
        <scheme val="none"/>
      </font>
      <alignment horizontal="lef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vertAlign val="baseline"/>
        <sz val="12"/>
        <name val="Arial"/>
        <family val="2"/>
        <scheme val="none"/>
      </font>
      <alignment horizontal="left" vertical="center" textRotation="0" indent="0" justifyLastLine="0" shrinkToFit="0" readingOrder="0"/>
    </dxf>
    <dxf>
      <font>
        <b/>
        <strike val="0"/>
        <outline val="0"/>
        <shadow val="0"/>
        <u val="none"/>
        <vertAlign val="baseline"/>
        <sz val="12"/>
        <color auto="1"/>
        <name val="Arial"/>
        <family val="2"/>
        <scheme val="none"/>
      </font>
      <fill>
        <patternFill patternType="solid">
          <fgColor indexed="64"/>
          <bgColor theme="2"/>
        </patternFill>
      </fill>
      <alignment horizontal="left" vertical="center" textRotation="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ertAlign val="baseline"/>
        <sz val="12"/>
        <color theme="10"/>
        <name val="Arial"/>
        <family val="2"/>
        <scheme val="none"/>
      </font>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alignment horizontal="left" vertical="center" textRotation="0" wrapText="1" indent="0" justifyLastLine="0" shrinkToFit="0" readingOrder="0"/>
      <protection locked="1" hidden="0"/>
    </dxf>
    <dxf>
      <font>
        <strike val="0"/>
        <outline val="0"/>
        <shadow val="0"/>
        <vertAlign val="baseline"/>
        <name val="Arial"/>
        <family val="2"/>
        <scheme val="none"/>
      </font>
      <alignment horizontal="left" vertical="center" textRotation="0" indent="0" justifyLastLine="0" shrinkToFit="0" readingOrder="0"/>
    </dxf>
    <dxf>
      <font>
        <b/>
        <strike val="0"/>
        <outline val="0"/>
        <shadow val="0"/>
        <vertAlign val="baseline"/>
        <name val="Arial"/>
        <family val="2"/>
        <scheme val="none"/>
      </font>
      <fill>
        <patternFill patternType="solid">
          <fgColor indexed="64"/>
          <bgColor theme="2"/>
        </patternFill>
      </fill>
      <alignment horizontal="left" vertical="center" textRotation="0" wrapText="1" indent="0" justifyLastLine="0" shrinkToFit="0" readingOrder="0"/>
    </dxf>
  </dxfs>
  <tableStyles count="2" defaultTableStyle="TableStyleMedium2" defaultPivotStyle="PivotStyleLight16">
    <tableStyle name="Table Style 1" pivot="0" count="0" xr9:uid="{5D883CF4-3ADC-4CD3-B12F-5AE68B67A489}"/>
    <tableStyle name="Table Style 2" pivot="0" count="0" xr9:uid="{41CA7FC3-67DD-4F38-A424-2FE17B9C20C1}"/>
  </tableStyles>
  <colors>
    <mruColors>
      <color rgb="FFEDEDED"/>
      <color rgb="FFE2EFDA"/>
      <color rgb="FF000000"/>
      <color rgb="FF449669"/>
      <color rgb="FFF7E8BE"/>
      <color rgb="FF9DD3BE"/>
      <color rgb="FFAAC7EE"/>
      <color rgb="FFF3EEDD"/>
      <color rgb="FF9DDBBE"/>
      <color rgb="FFC5C5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microsoft.com/office/2017/06/relationships/rdRichValue" Target="richData/rdrichvalue.xml"/><Relationship Id="rId18"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ustomXml" Target="../customXml/item5.xml"/><Relationship Id="rId7" Type="http://schemas.openxmlformats.org/officeDocument/2006/relationships/worksheet" Target="worksheets/sheet7.xml"/><Relationship Id="rId12" Type="http://schemas.openxmlformats.org/officeDocument/2006/relationships/sheetMetadata" Target="metadata.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microsoft.com/office/2017/06/relationships/rdRichValueTypes" Target="richData/rdRichValueTypes.xml"/><Relationship Id="rId10" Type="http://schemas.openxmlformats.org/officeDocument/2006/relationships/styles" Target="styles.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theme" Target="theme/theme1.xml"/><Relationship Id="rId14" Type="http://schemas.microsoft.com/office/2017/06/relationships/rdRichValueStructure" Target="richData/rdrichvaluestructure.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S56\OneDrive%20-%20Ricardo%20Plc\NE%20NN\Copy%20of%20Herefordshire%20Council%20Phosphate%20Budget%20Calculator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Stage 1"/>
      <sheetName val="Stage 2"/>
      <sheetName val="Stage 3"/>
      <sheetName val="Stage 4"/>
      <sheetName val="WwTW look up"/>
      <sheetName val="Stage 2 and 3 lookups"/>
      <sheetName val="WwTW Catchments"/>
    </sheetNames>
    <sheetDataSet>
      <sheetData sheetId="0"/>
      <sheetData sheetId="1"/>
      <sheetData sheetId="2"/>
      <sheetData sheetId="3"/>
      <sheetData sheetId="4"/>
      <sheetData sheetId="5"/>
      <sheetData sheetId="6"/>
      <sheetData sheetId="7"/>
    </sheetDataSet>
  </externalBook>
</externalLink>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13</v>
    <v>3</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7EBF9311-A278-4083-BF4D-937B4AAC2ED7}" name="Table_1_Links" displayName="Table_1_Links" ref="A9:B14" totalsRowShown="0" headerRowDxfId="123" dataDxfId="122">
  <autoFilter ref="A9:B14" xr:uid="{7EBF9311-A278-4083-BF4D-937B4AAC2ED7}">
    <filterColumn colId="0" hiddenButton="1"/>
    <filterColumn colId="1" hiddenButton="1"/>
  </autoFilter>
  <tableColumns count="2">
    <tableColumn id="1" xr3:uid="{EC08AA9D-D8AA-4D04-81C0-5F70E5CFF32B}" name="Topic of each table" dataDxfId="121"/>
    <tableColumn id="2" xr3:uid="{8626C486-F03D-46F8-B4FF-6F484971E7CB}" name="Link to each worksheet" dataDxfId="120" dataCellStyle="Hyperlink"/>
  </tableColumns>
  <tableStyleInfo name="Table Style 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FE37188-585B-4C8B-93B8-9D1740DB4F32}" name="Table2" displayName="Table2" ref="A690:A706" totalsRowShown="0" headerRowDxfId="58" dataDxfId="57">
  <autoFilter ref="A690:A706" xr:uid="{9FE37188-585B-4C8B-93B8-9D1740DB4F32}">
    <filterColumn colId="0" hiddenButton="1"/>
  </autoFilter>
  <tableColumns count="1">
    <tableColumn id="1" xr3:uid="{AE2C36C7-F303-4C5A-8166-779851025928}" name="Solent Specific Landcover Types" dataDxfId="56"/>
  </tableColumns>
  <tableStyleInfo name="Table Style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7E373C5-D0CE-42F2-9526-68F6C3493A4E}" name="Table6" displayName="Table6" ref="A670:A687" totalsRowShown="0" headerRowDxfId="55" dataDxfId="54">
  <autoFilter ref="A670:A687" xr:uid="{27E373C5-D0CE-42F2-9526-68F6C3493A4E}">
    <filterColumn colId="0" hiddenButton="1"/>
  </autoFilter>
  <tableColumns count="1">
    <tableColumn id="1" xr3:uid="{53B368C1-8BC9-40BE-BF12-2BD44CBABE8A}" name="All Possible Landcover Types" dataDxfId="53"/>
  </tableColumns>
  <tableStyleInfo name="Table Style 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2ED230A-D03F-4AFE-B6E2-A2C0CA247A6E}" name="Table8" displayName="Table8" ref="A665:B667" totalsRowShown="0" headerRowDxfId="52" dataDxfId="51">
  <autoFilter ref="A665:B667" xr:uid="{92ED230A-D03F-4AFE-B6E2-A2C0CA247A6E}">
    <filterColumn colId="0" hiddenButton="1"/>
    <filterColumn colId="1" hiddenButton="1"/>
  </autoFilter>
  <tableColumns count="2">
    <tableColumn id="1" xr3:uid="{733091DA-D7C2-4BC5-B808-44E4059922C0}" name="NVZ" dataDxfId="50"/>
    <tableColumn id="2" xr3:uid="{F0C58FBC-95F8-49DE-8689-2F83AB0C11EB}" name="Farmscoper equivalent" dataDxfId="49"/>
  </tableColumns>
  <tableStyleInfo name="Table Style 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A6CB2E1-69B4-4AD4-994C-659133C27DDB}" name="Table9" displayName="Table9" ref="A656:C662" totalsRowShown="0" headerRowDxfId="48" dataDxfId="47">
  <autoFilter ref="A656:C662" xr:uid="{1A6CB2E1-69B4-4AD4-994C-659133C27DDB}">
    <filterColumn colId="0" hiddenButton="1"/>
    <filterColumn colId="1" hiddenButton="1"/>
    <filterColumn colId="2" hiddenButton="1"/>
  </autoFilter>
  <tableColumns count="3">
    <tableColumn id="1" xr3:uid="{22766906-A0A6-4E97-AF30-1597153F0350}" name="Soilscape drainage term" dataDxfId="46"/>
    <tableColumn id="2" xr3:uid="{F002BB36-823A-4836-A21B-B579E90BABD3}" name="Farmscoper term" dataDxfId="45"/>
    <tableColumn id="3" xr3:uid="{9175DC56-F38C-4D28-A172-11226D1D23E9}" name="Definition" dataDxfId="44"/>
  </tableColumns>
  <tableStyleInfo name="Table Style 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91B3FB2B-EB57-4104-B68D-005ACE17DAAA}" name="Table11" displayName="Table11" ref="A643:B653" totalsRowShown="0" headerRowDxfId="43" dataDxfId="42">
  <autoFilter ref="A643:B653" xr:uid="{91B3FB2B-EB57-4104-B68D-005ACE17DAAA}">
    <filterColumn colId="0" hiddenButton="1"/>
    <filterColumn colId="1" hiddenButton="1"/>
  </autoFilter>
  <tableColumns count="2">
    <tableColumn id="1" xr3:uid="{89EA0223-64FE-4218-878D-A564ADBADDD1}" name="Operational Catchment" dataDxfId="41"/>
    <tableColumn id="2" xr3:uid="{EFCB9C34-1A22-413A-B569-EB7D0539CE10}" name="Farmscoper equivalent" dataDxfId="40"/>
  </tableColumns>
  <tableStyleInfo name="Table Style 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30ED9AF4-0B9C-46D1-A504-516FB3E2D7EF}" name="Table12" displayName="Table12" ref="A617:K640" totalsRowShown="0" headerRowDxfId="39" dataDxfId="38">
  <autoFilter ref="A617:K640" xr:uid="{30ED9AF4-0B9C-46D1-A504-516FB3E2D7E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CB73E3E-D4B1-4E91-9FE1-DC3C15FC5104}" name="Rainfall band" dataDxfId="37"/>
    <tableColumn id="2" xr3:uid="{6314E66D-7991-4DDA-9A1D-1FE2961CCE28}" name="Mid" dataDxfId="36"/>
    <tableColumn id="3" xr3:uid="{0B72D170-B3FB-410B-B94E-238D55DCBE68}" name="Farmscoper Equivalent" dataDxfId="35"/>
    <tableColumn id="4" xr3:uid="{0F992BC0-BDCD-49A0-800D-DE9390E83D4D}" name="P Urban Runoff Coefficient " dataDxfId="34"/>
    <tableColumn id="5" xr3:uid="{CC4E8ED1-10B1-497F-85BB-B21C5930A734}" name="N Urban Runoff Coefficient (kg/ha/yr)" dataDxfId="33"/>
    <tableColumn id="6" xr3:uid="{8AA02858-4B6E-42E1-8EB2-D3C4BAB72698}" name="Residential P export coefficient (kg/ha/yr)" dataDxfId="32"/>
    <tableColumn id="7" xr3:uid="{24BE5444-EEC8-44A1-8B49-79261DDC1D84}" name="Commercial / industrial P export coefficient (kg/ha/yr)" dataDxfId="31"/>
    <tableColumn id="8" xr3:uid="{3D907FB1-AFBD-4D65-A7C1-7FCBDBA7E010}" name="Open urban P export coefficient (kg/ha/yr)" dataDxfId="30"/>
    <tableColumn id="9" xr3:uid="{659D953B-CEE1-475B-B79F-09EDE2124F89}" name="Residential N export coefficient (kg/ha/yr)" dataDxfId="29"/>
    <tableColumn id="10" xr3:uid="{B077E248-9579-43F2-9FD4-BCCA722D6FC1}" name="Commercial / industrial N export coefficient (kg/ha/yr)" dataDxfId="28"/>
    <tableColumn id="11" xr3:uid="{106BF2CF-BA30-4A6D-AF89-E886BEBDE8D6}" name="Open urban N export coefficient (kg/ha/yr)" dataDxfId="27"/>
  </tableColumns>
  <tableStyleInfo name="Table Style 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23B43066-8BAE-497D-9A3B-467A3E8B6BB9}" name="Table13" displayName="Table13" ref="A89:M614" totalsRowShown="0" headerRowDxfId="26" dataDxfId="25">
  <autoFilter ref="A89:M614" xr:uid="{23B43066-8BAE-497D-9A3B-467A3E8B6BB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8A049100-E13D-487C-A223-0735CFB09E81}" name="Catchment" dataDxfId="24"/>
    <tableColumn id="2" xr3:uid="{B8D75754-E7F8-4B85-993C-7907E45F1CAE}" name="Farmscoper Farm Term" dataDxfId="23"/>
    <tableColumn id="3" xr3:uid="{EC77A0A4-C437-4818-A316-7C71A29A7121}" name="NVZ" dataDxfId="22"/>
    <tableColumn id="4" xr3:uid="{B98F73F4-9677-4844-877F-8A359508FB3B}" name="Climate" dataDxfId="21"/>
    <tableColumn id="5" xr3:uid="{7C621915-7D3D-4055-8347-C883D9EE99FE}" name="Farmscoper Soil Drainage Term" dataDxfId="20"/>
    <tableColumn id="6" xr3:uid="{4C66E893-8377-439B-93D4-1CE695F419C9}" name="Lookup" dataDxfId="19">
      <calculatedColumnFormula>"|"&amp;"|"&amp;"|"&amp;E90</calculatedColumnFormula>
    </tableColumn>
    <tableColumn id="7" xr3:uid="{CF6B9BF0-3AFB-4049-8321-66DDFD8F9508}" name="Phosphorus export coefficient" dataDxfId="18"/>
    <tableColumn id="8" xr3:uid="{EBD2571A-6A4E-4448-BEB2-CCC5A7E48254}" name="Nitrogen export coefficient" dataDxfId="17"/>
    <tableColumn id="9" xr3:uid="{96CC571C-13E4-474B-8016-76B1B26E6BAE}" name="Farm Lookup" dataDxfId="16"/>
    <tableColumn id="10" xr3:uid="{511A3753-F9BA-45C6-B34A-6CC17D10251D}" name="Mean P export of farm type and climate combination" dataDxfId="15"/>
    <tableColumn id="11" xr3:uid="{A4A4CA5F-B40A-4D96-B1F7-2F58E7D4D811}" name="Mean N export of farm type and climate combination" dataDxfId="14"/>
    <tableColumn id="12" xr3:uid="{6A6F3AA5-4A40-440E-9BBC-E26F5AF39750}" name="Mean P export of farm type" dataDxfId="13"/>
    <tableColumn id="13" xr3:uid="{EF05C3C7-DB49-4B8E-8C81-E6CFAC3E3633}" name="Mean N export of farm type" dataDxfId="12"/>
  </tableColumns>
  <tableStyleInfo name="Table Style 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8297F6D2-7293-4422-8A67-AEAD142206BE}" name="Table14" displayName="Table14" ref="A4:J86" totalsRowShown="0" headerRowDxfId="11" dataDxfId="10">
  <autoFilter ref="A4:J86" xr:uid="{8297F6D2-7293-4422-8A67-AEAD142206B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48A0BD24-7BCD-463A-B827-831E2B2C2D72}" name="Discharge Site Name" dataDxfId="9"/>
    <tableColumn id="2" xr3:uid="{1CC474C8-63E1-4F68-A098-5E908E40DA49}" name="Phosphorus, Total as P (mg/l)" dataDxfId="8"/>
    <tableColumn id="3" xr3:uid="{2E3488FB-E48E-4A15-AFE7-EF2D95C19F27}" name="Nitrogen, Total as N (mg/l)" dataDxfId="7"/>
    <tableColumn id="4" xr3:uid="{94BDE985-E688-430A-9815-4EDF1FE7157B}" name="Phosphorus, Total as P (mg/l), permit post 2025" dataDxfId="6"/>
    <tableColumn id="5" xr3:uid="{8BCC1398-9B1F-4574-ACC3-119FC5E35CA6}" name="Nitrogen, Total as N (mg/l), permit post 2025" dataDxfId="5"/>
    <tableColumn id="6" xr3:uid="{FB3CD2EC-3EEF-41C1-B41D-97FDFB83D5D0}" name="Nitrogen Total as N (mg/l) with deductible acceptable loading" dataDxfId="4"/>
    <tableColumn id="7" xr3:uid="{9B3BFA6C-4F51-4202-90EE-5C006B8C8234}" name="Nitrogen Total as N (mg/l), permit post 2025 with deductible acceptable loading" dataDxfId="3"/>
    <tableColumn id="8" xr3:uid="{9DBCCBAD-4CC8-4875-97C0-F8A3AEBAC4ED}" name="Phosphorus, Total as P (mg/l), permit post 2030" dataDxfId="2"/>
    <tableColumn id="9" xr3:uid="{2ECB18E0-10A3-40CD-8028-D953C18B8F89}" name="Nitrogen, Total as N (mg/l), permit post 2030" dataDxfId="1"/>
    <tableColumn id="10" xr3:uid="{24B4A2AC-A6BF-4E36-BBFF-D86ACA0C2387}" name="Nitrogen Total as N (mg/l), permit post 2030 with deductible acceptable loading" dataDxfId="0"/>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64981484-4795-461F-A3C7-626CD012A06C}" name="Table_2_Links" displayName="Table_2_Links" ref="A40:B44" totalsRowShown="0" headerRowDxfId="119" dataDxfId="118" headerRowBorderDxfId="116" tableBorderDxfId="117" totalsRowBorderDxfId="115">
  <autoFilter ref="A40:B44" xr:uid="{64981484-4795-461F-A3C7-626CD012A06C}">
    <filterColumn colId="0" hiddenButton="1"/>
    <filterColumn colId="1" hiddenButton="1"/>
  </autoFilter>
  <tableColumns count="2">
    <tableColumn id="1" xr3:uid="{7B0543B4-03E3-4FAF-BFF9-98B834A2A253}" name="Description of the information:" dataDxfId="114"/>
    <tableColumn id="2" xr3:uid="{5C5EB3D3-CF00-43BE-8853-5602F78856CB}" name="Link" dataDxfId="113"/>
  </tableColumns>
  <tableStyleInfo name="Table Style 2"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1B5B190-0D99-4438-A727-7A56D64D1229}" name="Table_3_Water_Infrastructure" displayName="Table_3_Water_Infrastructure" ref="A4:C13" totalsRowShown="0" headerRowDxfId="111" dataDxfId="110" headerRowBorderDxfId="108" tableBorderDxfId="109" totalsRowBorderDxfId="107">
  <autoFilter ref="A4:C13" xr:uid="{A1B5B190-0D99-4438-A727-7A56D64D1229}">
    <filterColumn colId="0" hiddenButton="1"/>
    <filterColumn colId="1" hiddenButton="1"/>
    <filterColumn colId="2" hiddenButton="1"/>
  </autoFilter>
  <tableColumns count="3">
    <tableColumn id="1" xr3:uid="{CB73BF63-0885-411C-A54D-2DF95FDFC003}" name="Description of required information" dataDxfId="106"/>
    <tableColumn id="2" xr3:uid="{D22CDBE7-9B75-4248-A951-0D061DAA9F1C}" name="Data entry column" dataDxfId="105"/>
    <tableColumn id="4" xr3:uid="{20424A8D-23FA-4C1D-B394-6A4A0726E8D6}" name="Additional data entry column" dataDxfId="104"/>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50C45A2-2A77-478E-B226-DC5B3B2EA72E}" name="Table_4_Wastewater_Load" displayName="Table_4_Wastewater_Load" ref="A15:B23" totalsRowShown="0" headerRowDxfId="103" dataDxfId="102" headerRowBorderDxfId="100" tableBorderDxfId="101">
  <autoFilter ref="A15:B23" xr:uid="{B50C45A2-2A77-478E-B226-DC5B3B2EA72E}">
    <filterColumn colId="0" hiddenButton="1"/>
    <filterColumn colId="1" hiddenButton="1"/>
  </autoFilter>
  <tableColumns count="2">
    <tableColumn id="1" xr3:uid="{FA8C78F6-50A3-498F-8975-6D1EC817B86B}" name="Description of values generated" dataDxfId="99"/>
    <tableColumn id="2" xr3:uid="{150A0AA5-FDF2-4BA1-A9A8-36A566F3E6CC}" name="Values generated" dataDxfId="98"/>
  </tableColumns>
  <tableStyleInfo name="Table Style 1"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51AE02F-7B0C-4640-BEBD-8FD46432F29C}" name="Table_5_Site_Information" displayName="Table_5_Site_Information" ref="A4:B8" totalsRowShown="0" headerRowDxfId="96" dataDxfId="95" headerRowBorderDxfId="93" tableBorderDxfId="94" totalsRowBorderDxfId="92">
  <autoFilter ref="A4:B8" xr:uid="{E51AE02F-7B0C-4640-BEBD-8FD46432F29C}">
    <filterColumn colId="0" hiddenButton="1"/>
    <filterColumn colId="1" hiddenButton="1"/>
  </autoFilter>
  <tableColumns count="2">
    <tableColumn id="1" xr3:uid="{C513A266-837A-4378-8552-D156135B549F}" name="Description of required information" dataDxfId="91"/>
    <tableColumn id="2" xr3:uid="{9FEADC6D-D9F7-40A8-AB95-390DAB627A00}" name="Data entry Column" dataDxfId="90"/>
  </tableColumns>
  <tableStyleInfo name="Table Style 1"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2F2DD0FD-3B2D-41B9-B376-162F1F698B17}" name="Table_6_Current_Land_Uses" displayName="Table_6_Current_Land_Uses" ref="A10:D28" totalsRowShown="0" headerRowDxfId="89" dataDxfId="88" headerRowBorderDxfId="86" tableBorderDxfId="87" totalsRowBorderDxfId="85">
  <autoFilter ref="A10:D28" xr:uid="{2F2DD0FD-3B2D-41B9-B376-162F1F698B17}">
    <filterColumn colId="0" hiddenButton="1"/>
    <filterColumn colId="1" hiddenButton="1"/>
    <filterColumn colId="2" hiddenButton="1"/>
    <filterColumn colId="3" hiddenButton="1"/>
  </autoFilter>
  <tableColumns count="4">
    <tableColumn id="1" xr3:uid="{2FA17B9E-8276-4D3C-A7AA-EA01ABD0CACA}" name="Existing land use type(s)" dataDxfId="84"/>
    <tableColumn id="2" xr3:uid="{DA6AF240-7DDF-40CC-B3C9-0A6C10900A68}" name="Area (ha)" dataDxfId="83"/>
    <tableColumn id="4" xr3:uid="{D46D9DE3-2913-45A9-81EF-5C0B16A60B70}" name="Annual nitrogen nutrient export  _x000a_(kg TN/yr)" dataDxfId="82"/>
    <tableColumn id="5" xr3:uid="{B35F3CE8-F7D9-4526-B8D6-064B09EE0E77}" name="Notes on data" dataDxfId="81"/>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057B598-0CAB-42EF-BD1C-CD9464EFF558}" name="Table_7_Future_Land_Uses" displayName="Table_7_Future_Land_Uses" ref="A4:C22" totalsRowShown="0" headerRowDxfId="80" dataDxfId="79">
  <autoFilter ref="A4:C22" xr:uid="{4057B598-0CAB-42EF-BD1C-CD9464EFF558}">
    <filterColumn colId="0" hiddenButton="1"/>
    <filterColumn colId="1" hiddenButton="1"/>
    <filterColumn colId="2" hiddenButton="1"/>
  </autoFilter>
  <tableColumns count="3">
    <tableColumn id="1" xr3:uid="{E733CC69-D292-417A-89E1-BDB32D6E70AE}" name="New land use type(s)" dataDxfId="78"/>
    <tableColumn id="2" xr3:uid="{2BF0443C-5885-452F-9860-409F1647E1C1}" name="Area (ha)" dataDxfId="77"/>
    <tableColumn id="4" xr3:uid="{D4EA72A6-0C9C-4A1E-8AAC-10EB38F195A8}" name="Annual nitrogen nutrient export_x000a_(kg TN/yr)" dataDxfId="76"/>
  </tableColumns>
  <tableStyleInfo name="TableStyleLight15"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103EF94-15E0-4810-ABD6-B7368F184575}" name="Table_8_SuDS_Features" displayName="Table_8_SuDS_Features" ref="A3:H29" totalsRowShown="0" headerRowDxfId="75" dataDxfId="74">
  <autoFilter ref="A3:H29" xr:uid="{9103EF94-15E0-4810-ABD6-B7368F184575}">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BEDF9EA9-1FAE-44BF-9739-66E3DB42A5C2}" name="New land use type(s) within SuDS catchment area" dataDxfId="73"/>
    <tableColumn id="2" xr3:uid="{72D29FD7-7898-4191-A97D-55B2AC2A6039}" name="SuDS catchment area (ha)" dataDxfId="72"/>
    <tableColumn id="10" xr3:uid="{C118AB6C-A0C7-46A0-B4D4-823E8172F281}" name="Percentage of flow entering the SuDS (%)" dataDxfId="71"/>
    <tableColumn id="4" xr3:uid="{C9DF269B-9235-47CA-9628-CA0EAEA7E887}" name="Annual nitrogen inputs to SuDS feature(s)_x000a_(kg TN/yr)" dataDxfId="70">
      <calculatedColumnFormula>IFERROR(IF(ISBLANK(A4),"",IF(ISBLANK(B4),"",VLOOKUP(A4,Nutrients_from_future_land_use!$A$5:$C$21,4,FALSE)*(B4/VLOOKUP(A4,Nutrients_from_future_land_use!$A$5:$C$21,2,FALSE)))),"")</calculatedColumnFormula>
    </tableColumn>
    <tableColumn id="5" xr3:uid="{95439CAD-05D0-4028-94D4-451B848D06FE}" name="Name of SuDS feature(s)" dataDxfId="69"/>
    <tableColumn id="8" xr3:uid="{6CE040BE-33E5-44DA-B389-E1BC789E21E5}" name="TN removal rate for features - user specified (%)" dataDxfId="68">
      <calculatedColumnFormula>IF(OR(#REF!="No",ISBLANK(#REF!)),"",IF(#REF!="Yes","","TN removal rate - user specified (%)"))</calculatedColumnFormula>
    </tableColumn>
    <tableColumn id="14" xr3:uid="{1156F97A-C06E-4041-A8E9-274F94CC02BE}" name="Annual nitrogen load removed by SuDS_x000a_(kg TN/yr)" dataDxfId="67"/>
    <tableColumn id="6" xr3:uid="{E06A970A-6835-4E49-9119-FEAF7BC8D4A0}" name="Notes on data" dataDxfId="66">
      <calculatedColumnFormula>IF(SUMIFS($B$4:$B$28,$A$4:$A$28,A4)&gt;SUMIFS(Nutrients_from_future_land_use!$B$5:$B$21,Nutrients_from_future_land_use!$A$5:$A$21,A4),"Area of new land covers within SuDS catchment area exceeds the area of new land covers proposed","")</calculatedColumnFormula>
    </tableColumn>
  </tableColumns>
  <tableStyleInfo name="TableStyleLight15"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A0BD0106-977A-4B15-9C53-C66CDF6772BD}" name="Table_9_Final_Nutrient_Budgets" displayName="Table_9_Final_Nutrient_Budgets" ref="A4:B14" totalsRowShown="0" headerRowDxfId="65" dataDxfId="64" headerRowBorderDxfId="62" tableBorderDxfId="63" totalsRowBorderDxfId="61">
  <autoFilter ref="A4:B14" xr:uid="{A0BD0106-977A-4B15-9C53-C66CDF6772BD}">
    <filterColumn colId="0" hiddenButton="1"/>
    <filterColumn colId="1" hiddenButton="1"/>
  </autoFilter>
  <tableColumns count="2">
    <tableColumn id="1" xr3:uid="{31004191-352C-44A7-A242-30E88F4CD5ED}" name="Description of values generated" dataDxfId="60"/>
    <tableColumn id="2" xr3:uid="{C357CE45-1FD7-4EF9-804B-579D3A1CC1A7}" name="Values generated" dataDxfId="59"/>
  </tableColumns>
  <tableStyleInfo name="Table Style 2"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mapapps2.bgs.ac.uk/ukso/home.html?layers=NVZEng" TargetMode="External"/><Relationship Id="rId7" Type="http://schemas.openxmlformats.org/officeDocument/2006/relationships/table" Target="../tables/table2.xml"/><Relationship Id="rId2" Type="http://schemas.openxmlformats.org/officeDocument/2006/relationships/hyperlink" Target="https://www.landis.org.uk/soilscapes/" TargetMode="External"/><Relationship Id="rId1" Type="http://schemas.openxmlformats.org/officeDocument/2006/relationships/hyperlink" Target="http://environment.data.gov.uk/catchment-planning/" TargetMode="External"/><Relationship Id="rId6" Type="http://schemas.openxmlformats.org/officeDocument/2006/relationships/table" Target="../tables/table1.xml"/><Relationship Id="rId5" Type="http://schemas.openxmlformats.org/officeDocument/2006/relationships/printerSettings" Target="../printerSettings/printerSettings1.bin"/><Relationship Id="rId4" Type="http://schemas.openxmlformats.org/officeDocument/2006/relationships/hyperlink" Target="https://nrfa.ceh.ac.uk/data/station/spatial/42019"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table" Target="../tables/table16.xml"/><Relationship Id="rId3" Type="http://schemas.openxmlformats.org/officeDocument/2006/relationships/table" Target="../tables/table11.xml"/><Relationship Id="rId7" Type="http://schemas.openxmlformats.org/officeDocument/2006/relationships/table" Target="../tables/table15.xml"/><Relationship Id="rId2" Type="http://schemas.openxmlformats.org/officeDocument/2006/relationships/table" Target="../tables/table10.xml"/><Relationship Id="rId1" Type="http://schemas.openxmlformats.org/officeDocument/2006/relationships/printerSettings" Target="../printerSettings/printerSettings7.bin"/><Relationship Id="rId6" Type="http://schemas.openxmlformats.org/officeDocument/2006/relationships/table" Target="../tables/table14.xml"/><Relationship Id="rId5" Type="http://schemas.openxmlformats.org/officeDocument/2006/relationships/table" Target="../tables/table13.xml"/><Relationship Id="rId4" Type="http://schemas.openxmlformats.org/officeDocument/2006/relationships/table" Target="../tables/table12.xml"/><Relationship Id="rId9" Type="http://schemas.openxmlformats.org/officeDocument/2006/relationships/table" Target="../tables/table1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8E870-F6D2-45FD-BDCF-7C4BDF214AFB}">
  <dimension ref="A1:B66"/>
  <sheetViews>
    <sheetView tabSelected="1" zoomScaleNormal="100" workbookViewId="0"/>
  </sheetViews>
  <sheetFormatPr defaultColWidth="8.85546875" defaultRowHeight="15"/>
  <cols>
    <col min="1" max="1" width="138.28515625" style="3" customWidth="1"/>
    <col min="2" max="2" width="44.85546875" style="3" customWidth="1"/>
    <col min="3" max="207" width="8.5703125" style="3" customWidth="1"/>
    <col min="208" max="16384" width="8.85546875" style="3"/>
  </cols>
  <sheetData>
    <row r="1" spans="1:2" ht="51.75" customHeight="1">
      <c r="A1" s="11" t="s">
        <v>0</v>
      </c>
    </row>
    <row r="2" spans="1:2" ht="26.25" customHeight="1">
      <c r="A2" s="2" t="s">
        <v>1</v>
      </c>
    </row>
    <row r="3" spans="1:2" ht="30.75" customHeight="1">
      <c r="A3" s="2" t="s">
        <v>2</v>
      </c>
    </row>
    <row r="4" spans="1:2" ht="26.25" customHeight="1">
      <c r="A4" s="2" t="s">
        <v>3</v>
      </c>
    </row>
    <row r="5" spans="1:2" ht="26.25" customHeight="1">
      <c r="A5" s="3" t="s">
        <v>4</v>
      </c>
    </row>
    <row r="6" spans="1:2" ht="53.25" customHeight="1">
      <c r="A6" s="3" t="s">
        <v>5</v>
      </c>
    </row>
    <row r="7" spans="1:2" ht="36" customHeight="1">
      <c r="A7" s="3" t="s">
        <v>6</v>
      </c>
    </row>
    <row r="8" spans="1:2" ht="37.5" customHeight="1">
      <c r="A8" s="10" t="s">
        <v>7</v>
      </c>
    </row>
    <row r="9" spans="1:2" ht="15.75">
      <c r="A9" s="12" t="s">
        <v>8</v>
      </c>
      <c r="B9" s="12" t="s">
        <v>9</v>
      </c>
    </row>
    <row r="10" spans="1:2" ht="17.25" customHeight="1">
      <c r="A10" s="61" t="s">
        <v>10</v>
      </c>
      <c r="B10" s="62" t="s">
        <v>11</v>
      </c>
    </row>
    <row r="11" spans="1:2" ht="17.25" customHeight="1">
      <c r="A11" s="61" t="s">
        <v>12</v>
      </c>
      <c r="B11" s="62" t="s">
        <v>13</v>
      </c>
    </row>
    <row r="12" spans="1:2" ht="17.25" customHeight="1">
      <c r="A12" s="61" t="s">
        <v>14</v>
      </c>
      <c r="B12" s="62" t="s">
        <v>15</v>
      </c>
    </row>
    <row r="13" spans="1:2" ht="17.25" customHeight="1">
      <c r="A13" s="61" t="s">
        <v>16</v>
      </c>
      <c r="B13" s="62" t="s">
        <v>17</v>
      </c>
    </row>
    <row r="14" spans="1:2" ht="17.25" customHeight="1">
      <c r="A14" s="61" t="s">
        <v>18</v>
      </c>
      <c r="B14" s="62" t="s">
        <v>19</v>
      </c>
    </row>
    <row r="15" spans="1:2" ht="37.5" customHeight="1">
      <c r="A15" s="10" t="s">
        <v>20</v>
      </c>
      <c r="B15" s="63"/>
    </row>
    <row r="16" spans="1:2" ht="20.25" customHeight="1">
      <c r="A16" s="2" t="s">
        <v>21</v>
      </c>
    </row>
    <row r="17" spans="1:1" ht="36.75" customHeight="1">
      <c r="A17" s="2" t="s">
        <v>22</v>
      </c>
    </row>
    <row r="18" spans="1:1" ht="36.75" customHeight="1">
      <c r="A18" s="2" t="s">
        <v>23</v>
      </c>
    </row>
    <row r="19" spans="1:1" ht="66.75" customHeight="1">
      <c r="A19" s="2" t="s">
        <v>24</v>
      </c>
    </row>
    <row r="20" spans="1:1" ht="33" customHeight="1">
      <c r="A20" s="2" t="s">
        <v>25</v>
      </c>
    </row>
    <row r="21" spans="1:1" ht="23.25" customHeight="1">
      <c r="A21" s="3" t="s">
        <v>26</v>
      </c>
    </row>
    <row r="22" spans="1:1" ht="30">
      <c r="A22" s="2" t="s">
        <v>27</v>
      </c>
    </row>
    <row r="23" spans="1:1" ht="19.5" customHeight="1">
      <c r="A23" s="2" t="s">
        <v>28</v>
      </c>
    </row>
    <row r="24" spans="1:1" ht="39.75" customHeight="1">
      <c r="A24" s="2" t="s">
        <v>29</v>
      </c>
    </row>
    <row r="25" spans="1:1" ht="51" customHeight="1">
      <c r="A25" s="2" t="s">
        <v>30</v>
      </c>
    </row>
    <row r="26" spans="1:1" ht="34.5" customHeight="1">
      <c r="A26" s="2" t="s">
        <v>31</v>
      </c>
    </row>
    <row r="27" spans="1:1" ht="38.25" customHeight="1">
      <c r="A27" s="10" t="s">
        <v>32</v>
      </c>
    </row>
    <row r="28" spans="1:1" ht="20.25" customHeight="1">
      <c r="A28" s="3" t="s">
        <v>33</v>
      </c>
    </row>
    <row r="29" spans="1:1" ht="50.25" customHeight="1">
      <c r="A29" s="3" t="s">
        <v>34</v>
      </c>
    </row>
    <row r="30" spans="1:1" ht="51.75" customHeight="1">
      <c r="A30" s="3" t="s">
        <v>35</v>
      </c>
    </row>
    <row r="31" spans="1:1" ht="84.75" customHeight="1">
      <c r="A31" s="3" t="s">
        <v>36</v>
      </c>
    </row>
    <row r="32" spans="1:1" ht="79.5" customHeight="1">
      <c r="A32" s="3" t="s">
        <v>37</v>
      </c>
    </row>
    <row r="33" spans="1:2" ht="41.25" customHeight="1">
      <c r="A33" s="3" t="s">
        <v>38</v>
      </c>
    </row>
    <row r="34" spans="1:2" ht="70.5" customHeight="1">
      <c r="A34" s="3" t="s">
        <v>39</v>
      </c>
    </row>
    <row r="35" spans="1:2" ht="36" customHeight="1">
      <c r="A35" s="10" t="s">
        <v>40</v>
      </c>
    </row>
    <row r="36" spans="1:2" ht="79.5" customHeight="1">
      <c r="A36" s="3" t="s">
        <v>41</v>
      </c>
    </row>
    <row r="37" spans="1:2" ht="67.5" customHeight="1">
      <c r="A37" s="3" t="s">
        <v>42</v>
      </c>
    </row>
    <row r="38" spans="1:2" ht="18" customHeight="1">
      <c r="A38" s="3" t="s">
        <v>43</v>
      </c>
    </row>
    <row r="39" spans="1:2" ht="37.5" customHeight="1">
      <c r="A39" s="10" t="s">
        <v>44</v>
      </c>
    </row>
    <row r="40" spans="1:2" ht="15.75">
      <c r="A40" s="60" t="s">
        <v>45</v>
      </c>
      <c r="B40" s="84" t="s">
        <v>46</v>
      </c>
    </row>
    <row r="41" spans="1:2" ht="31.5" customHeight="1">
      <c r="A41" s="30" t="s">
        <v>47</v>
      </c>
      <c r="B41" s="85" t="s">
        <v>48</v>
      </c>
    </row>
    <row r="42" spans="1:2" ht="19.5" customHeight="1">
      <c r="A42" s="30" t="s">
        <v>49</v>
      </c>
      <c r="B42" s="86" t="s">
        <v>50</v>
      </c>
    </row>
    <row r="43" spans="1:2" ht="35.25" customHeight="1">
      <c r="A43" s="30" t="s">
        <v>51</v>
      </c>
      <c r="B43" s="85" t="s">
        <v>52</v>
      </c>
    </row>
    <row r="44" spans="1:2" ht="32.25" customHeight="1">
      <c r="A44" s="51" t="s">
        <v>53</v>
      </c>
      <c r="B44" s="87" t="s">
        <v>54</v>
      </c>
    </row>
    <row r="45" spans="1:2" ht="38.25" customHeight="1">
      <c r="A45" s="72" t="s">
        <v>55</v>
      </c>
      <c r="B45" s="71"/>
    </row>
    <row r="46" spans="1:2" ht="51.75" customHeight="1">
      <c r="A46" s="3" t="s">
        <v>56</v>
      </c>
    </row>
    <row r="47" spans="1:2" ht="68.25" customHeight="1">
      <c r="A47" s="3" t="s">
        <v>57</v>
      </c>
    </row>
    <row r="48" spans="1:2" ht="21" customHeight="1">
      <c r="A48" s="3" t="s">
        <v>43</v>
      </c>
    </row>
    <row r="49" spans="1:1" ht="38.25" customHeight="1">
      <c r="A49" s="10" t="s">
        <v>58</v>
      </c>
    </row>
    <row r="50" spans="1:1" ht="36.75" customHeight="1">
      <c r="A50" s="2" t="s">
        <v>59</v>
      </c>
    </row>
    <row r="51" spans="1:1" ht="152.25" customHeight="1">
      <c r="A51" s="2" t="s">
        <v>60</v>
      </c>
    </row>
    <row r="52" spans="1:1" ht="36" customHeight="1">
      <c r="A52" s="10" t="s">
        <v>61</v>
      </c>
    </row>
    <row r="53" spans="1:1" ht="35.25" customHeight="1">
      <c r="A53" s="3" t="s">
        <v>62</v>
      </c>
    </row>
    <row r="54" spans="1:1" ht="23.25" customHeight="1">
      <c r="A54" s="3" t="s">
        <v>63</v>
      </c>
    </row>
    <row r="55" spans="1:1" ht="39" customHeight="1">
      <c r="A55" s="3" t="s">
        <v>64</v>
      </c>
    </row>
    <row r="66" spans="1:1" ht="15.75">
      <c r="A66" s="34"/>
    </row>
  </sheetData>
  <sheetProtection algorithmName="SHA-512" hashValue="XXU0QOJRbvIYkCAgfybCcpL32OoL+u/fh5ZF3tJ9Q0aX2IJ54lA7unbPdm02gzKHOM2ImFcKD+bD49udO87xtQ==" saltValue="9zl8DVvlnfuozL1DfaVo4w==" spinCount="100000" sheet="1" objects="1" scenarios="1"/>
  <hyperlinks>
    <hyperlink ref="B10" location="Nutrients_from_wastewater!A1" display="Nutrients from wastewater" xr:uid="{E36A1043-AB91-4942-BD3A-CCA4FEFDBABA}"/>
    <hyperlink ref="B11" location="Nutrients_from_current_land_use!A1" display="Nutrients from current land use" xr:uid="{CFF94702-FC5B-4FE0-9876-AD7BF54E11C4}"/>
    <hyperlink ref="B12" location="Nutrients_from_future_land_use!A1" display="Nutrients from future land use" xr:uid="{071ABFEB-913E-4634-A3E2-439DCBD9E445}"/>
    <hyperlink ref="B14" location="Final_nutrient_budgets!A1" display="Final_nutrient_budgets" xr:uid="{60A04C2C-8C4C-42F0-9154-88681F7D2227}"/>
    <hyperlink ref="B13" location="SuDS!A1" display="SuDS" xr:uid="{253465E3-58BA-4871-ADD4-19A1C27D809E}"/>
    <hyperlink ref="B41" r:id="rId1" xr:uid="{0F48C9B9-026B-4FFB-ACBE-0F8CA6240AAD}"/>
    <hyperlink ref="B42" r:id="rId2" location="." xr:uid="{2871AC31-C0A3-4C0A-B4E6-5BD88AD10E7B}"/>
    <hyperlink ref="B44" r:id="rId3" xr:uid="{B825DA77-EE8A-4059-989B-D2381E895B1A}"/>
    <hyperlink ref="B43" r:id="rId4" xr:uid="{8E480430-51C5-4A14-AE96-60F3A62EC698}"/>
  </hyperlinks>
  <pageMargins left="0.7" right="0.7" top="0.75" bottom="0.75" header="0.3" footer="0.3"/>
  <pageSetup paperSize="9" orientation="portrait" r:id="rId5"/>
  <tableParts count="2">
    <tablePart r:id="rId6"/>
    <tablePart r:id="rId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79791-A2B2-4FDF-A938-890D430B0AEC}">
  <dimension ref="A1:D23"/>
  <sheetViews>
    <sheetView zoomScaleNormal="100" workbookViewId="0"/>
  </sheetViews>
  <sheetFormatPr defaultColWidth="8.85546875" defaultRowHeight="15"/>
  <cols>
    <col min="1" max="1" width="110.28515625" style="37" customWidth="1"/>
    <col min="2" max="2" width="54.7109375" style="37" customWidth="1"/>
    <col min="3" max="6" width="30.5703125" style="37" customWidth="1"/>
    <col min="7" max="360" width="8.5703125" style="37" customWidth="1"/>
    <col min="361" max="16384" width="8.85546875" style="37"/>
  </cols>
  <sheetData>
    <row r="1" spans="1:4" ht="50.25" customHeight="1">
      <c r="A1" s="36" t="s">
        <v>11</v>
      </c>
    </row>
    <row r="2" spans="1:4" ht="409.5" customHeight="1">
      <c r="A2" s="27" t="s">
        <v>65</v>
      </c>
    </row>
    <row r="3" spans="1:4" s="111" customFormat="1" ht="37.5" customHeight="1">
      <c r="A3" s="112" t="s">
        <v>66</v>
      </c>
      <c r="B3" s="18"/>
      <c r="C3" s="2"/>
    </row>
    <row r="4" spans="1:4" ht="31.5">
      <c r="A4" s="60" t="s">
        <v>67</v>
      </c>
      <c r="B4" s="56" t="s">
        <v>68</v>
      </c>
      <c r="C4" s="56" t="s">
        <v>69</v>
      </c>
    </row>
    <row r="5" spans="1:4" ht="15.75">
      <c r="A5" s="8" t="s">
        <v>70</v>
      </c>
      <c r="B5" s="38"/>
      <c r="C5" s="80"/>
    </row>
    <row r="6" spans="1:4" ht="15.75">
      <c r="A6" s="8" t="s">
        <v>71</v>
      </c>
      <c r="B6" s="15">
        <v>2.4</v>
      </c>
      <c r="C6" s="80"/>
    </row>
    <row r="7" spans="1:4" ht="15.75">
      <c r="A7" s="8" t="s">
        <v>72</v>
      </c>
      <c r="B7" s="39">
        <v>120</v>
      </c>
      <c r="C7" s="80"/>
    </row>
    <row r="8" spans="1:4" ht="123.95" customHeight="1">
      <c r="A8" s="8" t="s">
        <v>73</v>
      </c>
      <c r="B8" s="39"/>
      <c r="C8" s="80"/>
    </row>
    <row r="9" spans="1:4" ht="15.75">
      <c r="A9" s="8" t="s">
        <v>74</v>
      </c>
      <c r="B9" s="39"/>
      <c r="C9" s="80"/>
    </row>
    <row r="10" spans="1:4" ht="30.75" customHeight="1">
      <c r="A10" s="8" t="s">
        <v>75</v>
      </c>
      <c r="B10" s="39"/>
      <c r="C10" s="80"/>
    </row>
    <row r="11" spans="1:4" ht="15.75">
      <c r="A11" s="8" t="s">
        <v>76</v>
      </c>
      <c r="B11" s="40" t="str">
        <f>IFERROR(IF(OR(B10="Package Treatment Plant user defined",B10="Septic Tank user defined"),"Please enter value in cell to the right:",IF(AND(B5&lt;DATE(2025,1,1),B9="Yes"),VLOOKUP(B10,Value_look_up_tables!$A$5:$J$86,6,FALSE),IF(AND(B5&lt;DATE(2025,1,1),OR(B9="No",B9="")),VLOOKUP(B10,Value_look_up_tables!$A$5:$J$86,3,FALSE),IF(AND(B5&lt;DATE(2030,4,1),B5&gt;=DATE(2025,1,1),B9="Yes"),VLOOKUP(B10,Value_look_up_tables!$A$5:$J$86,7,FALSE),IF(AND(B5&lt;DATE(2030,4,1),B5&gt;=DATE(2025,1,1),OR(B9="No",B9="")),IF(AND(B5&lt;DATE(2030,4,1),B9="Yes"),VLOOKUP(B10,Value_look_up_tables!$A$5:$J$86,6,FALSE),IF(AND(B5&lt;DATE(2030,4,1),OR(B9="No",B9="")),VLOOKUP(B10,Value_look_up_tables!$A$5:$J$86,5,FALSE),IF(AND(B5&gt;=DATE(2030,4,1),B9="Yes"),VLOOKUP(B10,Value_look_up_tables!$A$5:$J$86,10,FALSE),IF(AND(B5&gt;=DATE(2030,4,1),OR(B9="No",B9="")),VLOOKUP(B10,Value_look_up_tables!$A$5:$J$86,9,FALSE),"")))),IF(OR(B9="No",B9=""),VLOOKUP(B10,Value_look_up_tables!$A$5:$J$86,9,FALSE),VLOOKUP(B10,Value_look_up_tables!$A$5:$J$86,10,FALSE))))))),"")</f>
        <v/>
      </c>
      <c r="C11" s="81"/>
      <c r="D11" s="41"/>
    </row>
    <row r="12" spans="1:4" ht="20.100000000000001" customHeight="1">
      <c r="A12" s="8" t="str">
        <f>IFERROR(IF(AND($B$5&lt;DATE(2025,1,1),(VLOOKUP($B$10,Value_look_up_tables!$A$5:$E$84,3,FALSE))&gt;(VLOOKUP($B$10,Value_look_up_tables!$A$5:$E$84,5,FALSE))), "Post 2025 WwTW N permit (mg TN/litre):",""),"")</f>
        <v/>
      </c>
      <c r="B12" s="40" t="str">
        <f>IFERROR(IF(AND($B$5&lt;DATE(2025,1,1),(VLOOKUP($B$10,Value_look_up_tables!$A$5:$J$84,3,FALSE))&gt;(VLOOKUP($B$10,Value_look_up_tables!$A$5:$J$84,5,FALSE))), IF(B9="Yes",VLOOKUP(B10,Value_look_up_tables!$A$5:$J$87,7,FALSE),VLOOKUP(B10,Value_look_up_tables!$A$5:$J$87,5,FALSE)),""),"")</f>
        <v/>
      </c>
      <c r="C12" s="80"/>
    </row>
    <row r="13" spans="1:4" ht="20.100000000000001" customHeight="1">
      <c r="A13" s="5" t="str">
        <f>IFERROR(IF(AND($B$5&lt;DATE(2030,4,1),(VLOOKUP($B$10,Value_look_up_tables!$A$5:$J$84,5,FALSE))&gt;(VLOOKUP($B$10,Value_look_up_tables!$A$5:$J$84,9,FALSE))), "Post 2030 WwTW N permit (mg TN/litre):",""),"")</f>
        <v/>
      </c>
      <c r="B13" s="16" t="str">
        <f>IFERROR(IF(AND($B$5&lt;DATE(2030,4,1),(VLOOKUP($B$10,Value_look_up_tables!$A$5:$J$84,5,FALSE))&gt;(VLOOKUP($B$10,Value_look_up_tables!$A$5:$J$84,9,FALSE))), IF(B9="Yes",VLOOKUP(B10,Value_look_up_tables!$A$5:$J$87,10,FALSE),VLOOKUP(B10,Value_look_up_tables!$A$5:$J$87,9,FALSE)),""),"")</f>
        <v/>
      </c>
      <c r="C13" s="82"/>
    </row>
    <row r="14" spans="1:4" s="111" customFormat="1" ht="37.5" customHeight="1">
      <c r="A14" s="110" t="s">
        <v>77</v>
      </c>
      <c r="B14" s="42"/>
    </row>
    <row r="15" spans="1:4" ht="15.75">
      <c r="A15" s="53" t="s">
        <v>78</v>
      </c>
      <c r="B15" s="54" t="s">
        <v>79</v>
      </c>
      <c r="C15" s="74"/>
    </row>
    <row r="16" spans="1:4" ht="15.75">
      <c r="A16" s="75" t="str">
        <f>IFERROR(IF(AND($B$5&lt;DATE(2030,4,1),OR((VLOOKUP($B$10,Value_look_up_tables!$A$5:$J$84,4,FALSE))&gt;(VLOOKUP($B$10,Value_look_up_tables!$A$5:$J$84,8,FALSE)),(VLOOKUP($B$10,Value_look_up_tables!$A$5:$J$84,5,FALSE))&gt;(VLOOKUP($B$10,Value_look_up_tables!$A$5:$J$84,9,FALSE)))),"Post-2030 Stage 1 Nutrient Loading",IF(AND($B$5&lt;DATE(2025,1,1),OR((VLOOKUP($B$10,Value_look_up_tables!$A$5:$E$84,2,FALSE))&gt;(VLOOKUP($B$10,Value_look_up_tables!$A$5:$E$84,4,FALSE)),(VLOOKUP($B$10,Value_look_up_tables!$A$5:$E$84,3,FALSE))&gt;(VLOOKUP($B$10,Value_look_up_tables!$A$5:$E$84,5,FALSE)))),"Post-2025 Stage 1 Nutrient Loading","Stage 1 Nutrient Loading")),IF(B11="Please enter value in cell to the right:","Stage 1 Nutrient Loading",""))</f>
        <v/>
      </c>
      <c r="B16" s="76"/>
    </row>
    <row r="17" spans="1:2" ht="15.75">
      <c r="A17" s="6" t="s">
        <v>80</v>
      </c>
      <c r="B17" s="43" t="str">
        <f>IF(ISBLANK(B8),"",B6*B8)</f>
        <v/>
      </c>
    </row>
    <row r="18" spans="1:2" ht="15.75">
      <c r="A18" s="7" t="s">
        <v>81</v>
      </c>
      <c r="B18" s="16" t="str">
        <f>IFERROR(B17*B7,"")</f>
        <v/>
      </c>
    </row>
    <row r="19" spans="1:2" ht="15.75">
      <c r="A19" s="7" t="s">
        <v>82</v>
      </c>
      <c r="B19" s="16" t="str">
        <f>IFERROR(ROUND(IF(ISNUMBER(B13),B13*B18*0.9/1000000*365.25,IF(ISNUMBER(B12),B12*B18*0.9/1000000*365.25,IF(B11="Please enter value in cell to the right:",IF(AND(B11="Please enter value in cell to the right:",ISNUMBER(C11)),B18*(IF(C11-2&lt;0,C11,C11-2))/1000000*365.25, VLOOKUP((LEFT(B10,(LEN(B10)-13))&amp;" default"),Value_look_up_tables!$A$83:$C$84,3,FALSE)*B18/1000000*365.25),IF(OR(B10="Package Treatment Plant default",B10="Septic Tank default"),B11*B18/1000000*365.25,IF(B11=25,B11*B18/1000000*365.25,B11*B18*0.9/1000000*365.25))))),2),"")</f>
        <v/>
      </c>
    </row>
    <row r="20" spans="1:2" ht="15.75">
      <c r="A20" s="77" t="str">
        <f>IFERROR(IF(AND($B$5&lt;DATE(2030,4,1),OR((VLOOKUP($B$10,Value_look_up_tables!$A$5:$J$84,4,FALSE))&gt;(VLOOKUP($B$10,Value_look_up_tables!$A$5:$J$84,8,FALSE)),(VLOOKUP($B$10,Value_look_up_tables!$A$5:$J$84,5,FALSE))&gt;(VLOOKUP($B$10,Value_look_up_tables!$A$5:$J$84,9,FALSE)))),"Pre-2030 Stage 1 Nutrient Loading",IF(AND($B$5&lt;DATE(2025,1,1),OR((VLOOKUP($B$10,Value_look_up_tables!$A$5:$E$84,2,FALSE))&gt;(VLOOKUP($B$10,Value_look_up_tables!$A$5:$E$84,4,FALSE)),(VLOOKUP($B$10,Value_look_up_tables!$A$5:$E$84,3,FALSE))&gt;(VLOOKUP($B$10,Value_look_up_tables!$A$5:$E$84,5,FALSE)))),"Pre-2025 Stage 1 Nutrient Loading","")),"")</f>
        <v/>
      </c>
      <c r="B20" s="78"/>
    </row>
    <row r="21" spans="1:2" ht="15.75">
      <c r="A21" s="6" t="str">
        <f>IFERROR(IF(AND($B$5&lt;DATE(2030,4,1),OR((VLOOKUP($B$10,Value_look_up_tables!$A$5:$J$84,4,FALSE))&gt;(VLOOKUP($B$10,Value_look_up_tables!$A$5:$J$84,8,FALSE)),(VLOOKUP($B$10,Value_look_up_tables!$A$5:$J$84,5,FALSE))&gt;(VLOOKUP($B$10,Value_look_up_tables!$A$5:$J$84,9,FALSE)),(VLOOKUP($B$10,Value_look_up_tables!$A$5:$J$84,2,FALSE))&gt;(VLOOKUP($B$10,Value_look_up_tables!$A$5:$J$84,8,FALSE)),(VLOOKUP($B$10,Value_look_up_tables!$A$5:$J$84,3,FALSE))&gt;(VLOOKUP($B$10,Value_look_up_tables!$A$5:$J$84,9,FALSE)))),"Annual wastewater TN load (kg TN/yr):",""),"")</f>
        <v/>
      </c>
      <c r="B21" s="45" t="str">
        <f>IFERROR(ROUND(IF(AND($B$5&lt;DATE(2030,4,1),OR((VLOOKUP($B$10,Value_look_up_tables!$A$5:$J$84,4,FALSE))&gt;(VLOOKUP($B$10,Value_look_up_tables!$A$5:$J$84,8,FALSE)),(VLOOKUP($B$10,Value_look_up_tables!$A$5:$J$84,5,FALSE))&gt;(VLOOKUP($B$10,Value_look_up_tables!$A$5:$J$84,9,FALSE)),(VLOOKUP($B$10,Value_look_up_tables!$A$5:$J$84,2,FALSE))&gt;(VLOOKUP($B$10,Value_look_up_tables!$A$5:$J$84,8,FALSE)),(VLOOKUP($B$10,Value_look_up_tables!$A$5:$J$84,3,FALSE))&gt;(VLOOKUP($B$10,Value_look_up_tables!$A$5:$J$84,9,FALSE)))),IF(ISNUMBER(B12),IF(B12=8,(B12*B$18)/1000000*365.25,(B12*B$18*0.9)/1000000*365.25),IF(B11=8,(B11*B$18)/1000000*365.25,(B11*B$18*0.9)/1000000*365.25)),""),2),"")</f>
        <v/>
      </c>
    </row>
    <row r="22" spans="1:2" ht="15.75">
      <c r="A22" s="77" t="str">
        <f>IFERROR(IF(AND($B$5&lt;DATE(2025,1,1),$B$5&lt;DATE(2030,4,1),OR((VLOOKUP($B$10,Value_look_up_tables!$A$5:$J$84,4,FALSE))&gt;(VLOOKUP($B$10,Value_look_up_tables!$A$5:$J$84,8,FALSE)),(VLOOKUP($B$10,Value_look_up_tables!$A$5:$J$84,5,FALSE))&gt;(VLOOKUP($B$10,Value_look_up_tables!$A$5:$J$84,9,FALSE)))),IF(AND(B23=""),"","Pre-2025 Stage 1 Nutrient Loading"),IF(AND($B$5&lt;DATE(2025,1,1),OR((VLOOKUP($B$10,Value_look_up_tables!$A$5:$E$84,2,FALSE))&gt;(VLOOKUP($B$10,Value_look_up_tables!$A$5:$E$84,4,FALSE)),(VLOOKUP($B$10,Value_look_up_tables!$A$5:$E$84,3,FALSE))&gt;(VLOOKUP($B$10,Value_look_up_tables!$A$5:$E$84,5,FALSE)))),"Stage 1 Nutrient Loading","")),"")</f>
        <v/>
      </c>
      <c r="B22" s="78"/>
    </row>
    <row r="23" spans="1:2" ht="15.75">
      <c r="A23" s="6" t="str">
        <f>IFERROR(IF(AND($B$5&lt;DATE(2025,1,1),OR((VLOOKUP($B$10,Value_look_up_tables!$A$5:$E$84,3,FALSE))&gt;(VLOOKUP($B$10,Value_look_up_tables!$A$5:$E$84,5,FALSE)),(VLOOKUP($B$10,Value_look_up_tables!$A$5:$E$84,3,FALSE))&gt;(VLOOKUP($B$10,Value_look_up_tables!$A$5:$E$84,5,FALSE)))),"Annual wastewater TN load (kg TN/yr):",""),"")</f>
        <v/>
      </c>
      <c r="B23" s="44" t="str">
        <f>IFERROR(ROUND(IF(AND($B$5&lt;DATE(2025,1,1),$B$5&lt;DATE(2030,4,1),OR((VLOOKUP($B$10,Value_look_up_tables!$A$5:$J$84,4,FALSE))&gt;(VLOOKUP($B$10,Value_look_up_tables!$A$5:$J$84,8,FALSE)),(VLOOKUP($B$10,Value_look_up_tables!$A$5:$J$84,5,FALSE))&gt;(VLOOKUP($B$10,Value_look_up_tables!$A$5:$J$84,9,FALSE)),(VLOOKUP($B$10,Value_look_up_tables!$A$5:$J$84,2,FALSE))&gt;(VLOOKUP($B$10,Value_look_up_tables!$A$5:$J$84,4,FALSE)),(VLOOKUP($B$10,Value_look_up_tables!$A$5:$J$84,3,FALSE))&gt;(VLOOKUP($B$10,Value_look_up_tables!$A$5:$J$84,5,FALSE)))),IF(ISNUMBER(B12),IF(B11=8,(B11*B$18)/1000000*365.25,(B11*B$18*0.9)/1000000*365.25),IF(B12=8,(B12*B$18)/1000000*365.25,(B12*B$18*0.9)/1000000*365.25)),""),2),"")</f>
        <v/>
      </c>
    </row>
  </sheetData>
  <sheetProtection algorithmName="SHA-512" hashValue="U8Bf4LVsQVpexLncUFPufGqCKr0ajkjLKAFfB0EAvf6E4I4LlrGdSPAGVMBs6NrEUsjQJlO1chR1To1LoghGww==" saltValue="64nTBtmu5FbSYKdBWK6z0A==" spinCount="100000" sheet="1" objects="1" scenarios="1"/>
  <protectedRanges>
    <protectedRange algorithmName="SHA-512" hashValue="9eFLYwbQxhpezS4HULhG7iBaGmH5LoseTU2XnhelcWF+/l82pYUC3srt3byn/vuneXy5XFyZVPQbagh6SLqRzQ==" saltValue="CEix3VmL8kRrd4op8qAhjg==" spinCount="100000" sqref="B5:B10" name="Range1_11"/>
  </protectedRanges>
  <phoneticPr fontId="6" type="noConversion"/>
  <conditionalFormatting sqref="C11">
    <cfRule type="expression" dxfId="112" priority="1">
      <formula>$B$11="Please enter value in cell to the right:"</formula>
    </cfRule>
  </conditionalFormatting>
  <dataValidations count="5">
    <dataValidation type="whole" operator="greaterThan" allowBlank="1" showErrorMessage="1" errorTitle="Development proposal" error="Please ensure that the total number of dwellings is entered as a whole number" prompt="Please enter the total number of dwellings/units that will be within the development site as of the project completion date." sqref="B8" xr:uid="{5FCF8F7B-3342-4A11-81EF-C0A934FEB505}">
      <formula1>0</formula1>
    </dataValidation>
    <dataValidation type="decimal" operator="greaterThanOrEqual" showErrorMessage="1" errorTitle="Water usage:" error="Please enter a whole number in litres/person/day" prompt="Keep as 120 unless other efficiency measures are used. " sqref="B7" xr:uid="{7BBA9C67-F4AE-4E31-9B66-5A8851676991}">
      <formula1>0</formula1>
    </dataValidation>
    <dataValidation type="decimal" operator="greaterThanOrEqual" showErrorMessage="1" prompt="The average occupancy rate (people per dwelling/unit) should not be edited unless there is sufficient evidence." sqref="B6" xr:uid="{E341F3D6-CF85-498F-93B7-63085402EB07}">
      <formula1>0</formula1>
    </dataValidation>
    <dataValidation type="date" operator="greaterThan" allowBlank="1" showErrorMessage="1" errorTitle="Date Error" error="Please enter a date after 01/01/2022 date in correct dd/mm/yyyy format." prompt="Please enter the date using dd/mm/yyyy format. " sqref="B5" xr:uid="{6CF28049-E491-499F-BB43-17B0BFF91636}">
      <formula1>44562</formula1>
    </dataValidation>
    <dataValidation type="decimal" operator="greaterThanOrEqual" allowBlank="1" showInputMessage="1" showErrorMessage="1" sqref="C11" xr:uid="{770EB660-0D83-4518-8A40-A8988086EF1B}">
      <formula1>0</formula1>
    </dataValidation>
  </dataValidations>
  <pageMargins left="0.7" right="0.7" top="0.75" bottom="0.75" header="0.3" footer="0.3"/>
  <pageSetup paperSize="9" orientation="portrait" r:id="rId1"/>
  <tableParts count="2">
    <tablePart r:id="rId2"/>
    <tablePart r:id="rId3"/>
  </tableParts>
  <extLst>
    <ext xmlns:x14="http://schemas.microsoft.com/office/spreadsheetml/2009/9/main" uri="{CCE6A557-97BC-4b89-ADB6-D9C93CAAB3DF}">
      <x14:dataValidations xmlns:xm="http://schemas.microsoft.com/office/excel/2006/main" count="2">
        <x14:dataValidation type="list" allowBlank="1" showErrorMessage="1" prompt="Please select a Wastewater Treatment Works from the drop-down list." xr:uid="{9AFCCA9C-D04E-49D5-AC45-6EDFCCBE3936}">
          <x14:formula1>
            <xm:f>Value_look_up_tables!$A$5:$A$86</xm:f>
          </x14:formula1>
          <xm:sqref>B10</xm:sqref>
        </x14:dataValidation>
        <x14:dataValidation type="list" operator="greaterThan" allowBlank="1" showErrorMessage="1" errorTitle="Development proposal" error="Please ensure that the total number of dwellings is entered as a whole number" prompt="Please edit if the catchment does not have a deductible acceptable loading. " xr:uid="{97F316E6-447A-4848-806D-BF22A6EF5FA6}">
          <x14:formula1>
            <xm:f>Value_look_up_tables!$A$666:$A$667</xm:f>
          </x14:formula1>
          <xm:sqref>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E8DE7-889B-4390-AD2D-86928A13748B}">
  <dimension ref="A1:F30"/>
  <sheetViews>
    <sheetView zoomScaleNormal="100" workbookViewId="0"/>
  </sheetViews>
  <sheetFormatPr defaultColWidth="9.140625" defaultRowHeight="15"/>
  <cols>
    <col min="1" max="1" width="87.85546875" style="2" customWidth="1"/>
    <col min="2" max="2" width="40.5703125" style="2" customWidth="1"/>
    <col min="3" max="3" width="21.28515625" style="2" customWidth="1"/>
    <col min="4" max="4" width="76.7109375" style="2" customWidth="1"/>
    <col min="5" max="386" width="8.5703125" style="2" customWidth="1"/>
    <col min="387" max="16384" width="9.140625" style="2"/>
  </cols>
  <sheetData>
    <row r="1" spans="1:6" ht="39.75" customHeight="1">
      <c r="A1" s="13" t="s">
        <v>13</v>
      </c>
      <c r="B1" s="18"/>
      <c r="C1" s="18"/>
      <c r="D1" s="18"/>
    </row>
    <row r="2" spans="1:6" ht="409.5" customHeight="1">
      <c r="A2" s="27" t="s">
        <v>83</v>
      </c>
      <c r="B2" s="18"/>
      <c r="C2" s="18"/>
      <c r="D2" s="18"/>
      <c r="E2" s="18"/>
    </row>
    <row r="3" spans="1:6" ht="48.75" customHeight="1">
      <c r="A3" s="19" t="s">
        <v>84</v>
      </c>
      <c r="B3" s="18"/>
      <c r="C3" s="18"/>
    </row>
    <row r="4" spans="1:6" ht="15.75">
      <c r="A4" s="58" t="s">
        <v>67</v>
      </c>
      <c r="B4" s="59" t="s">
        <v>85</v>
      </c>
      <c r="C4" s="18"/>
    </row>
    <row r="5" spans="1:6" ht="23.25" customHeight="1">
      <c r="A5" s="8" t="s">
        <v>86</v>
      </c>
      <c r="B5" s="21"/>
      <c r="F5" s="92"/>
    </row>
    <row r="6" spans="1:6" ht="23.25" customHeight="1">
      <c r="A6" s="8" t="s">
        <v>87</v>
      </c>
      <c r="B6" s="22"/>
    </row>
    <row r="7" spans="1:6" ht="23.25" customHeight="1">
      <c r="A7" s="8" t="s">
        <v>88</v>
      </c>
      <c r="B7" s="23"/>
    </row>
    <row r="8" spans="1:6" ht="23.25" customHeight="1">
      <c r="A8" s="5" t="s">
        <v>89</v>
      </c>
      <c r="B8" s="24" t="s">
        <v>90</v>
      </c>
    </row>
    <row r="9" spans="1:6" ht="69.95" customHeight="1">
      <c r="A9" s="93" t="s">
        <v>91</v>
      </c>
      <c r="B9" s="79"/>
    </row>
    <row r="10" spans="1:6" ht="54.75" customHeight="1">
      <c r="A10" s="25" t="s">
        <v>92</v>
      </c>
      <c r="B10" s="26" t="s">
        <v>93</v>
      </c>
      <c r="C10" s="26" t="s">
        <v>94</v>
      </c>
      <c r="D10" s="26" t="s">
        <v>95</v>
      </c>
      <c r="F10" s="92"/>
    </row>
    <row r="11" spans="1:6" ht="37.5" customHeight="1">
      <c r="A11" s="4"/>
      <c r="B11" s="15"/>
      <c r="C11" s="94" t="str">
        <f>IF(OR(ISBLANK($A11),ISBLANK($B11),ISBLANK($B$6),ISBLANK($B$7)),"",IFERROR($B11*VLOOKUP((IF(OR($A11="Residential urban land",$A11="Commercial/industrial urban land",$A11="Open urban land",$A11="Greenspace",$A11="Community food growing",$A11="Woodland",$A11="Shrub", $A11="Water"), "|||"&amp;$A11, (VLOOKUP(Nutrients_from_current_land_use!$B$5,Value_look_up_tables!$A$644:$B$653,2,FALSE)&amp;"|"&amp;$A11&amp;"|"&amp;VLOOKUP(Nutrients_from_current_land_use!$B$8,Value_look_up_tables!$A$666:$B$667,2,FALSE)&amp;"|"&amp;VLOOKUP(Nutrients_from_current_land_use!$B$7,Value_look_up_tables!$A$618:$C$640,3,FALSE)&amp;"|"&amp;VLOOKUP($B$6,Value_look_up_tables!$A$657:$B$662,2,FALSE)))),Value_look_up_tables!$F$90:$H$614,3,FALSE),
IFERROR(IFERROR($B11*VLOOKUP($A11&amp;"|"&amp;VLOOKUP(Nutrients_from_current_land_use!$B$8,Value_look_up_tables!$A$666:$B$667,2,FALSE)&amp;"|"&amp;VLOOKUP(Nutrients_from_current_land_use!$B$7,Value_look_up_tables!$A$618:$C$640,3,FALSE)&amp;"|"&amp;VLOOKUP($B$6,Value_look_up_tables!$A$657:$B$662,2,FALSE),Value_look_up_tables!$F$90:$H$614,3,FALSE),IFERROR($B11*VLOOKUP($A11&amp;"|"&amp;"TRUE"&amp;"|"&amp;VLOOKUP(Nutrients_from_current_land_use!$B$7,Value_look_up_tables!$A$618:$C$640,3,FALSE)&amp;"|"&amp;VLOOKUP($B$6,Value_look_up_tables!$A$657:$B$662,2,FALSE),Value_look_up_tables!$F$90:$H$614,3,FALSE),$B11*VLOOKUP($A11&amp;"|"&amp;VLOOKUP(Nutrients_from_current_land_use!$B$8,Value_look_up_tables!$A$666:$B$667,2,FALSE)&amp;"|"&amp;VLOOKUP(Nutrients_from_current_land_use!$B$7,Value_look_up_tables!$A$618:$C$640,3,FALSE)&amp;"|"&amp;"DrainedArGr",Value_look_up_tables!$F$90:$H$614,3,FALSE))),IFERROR($B11*VLOOKUP($A11&amp;"|"&amp;VLOOKUP(Nutrients_from_current_land_use!$B$7,Value_look_up_tables!$A$618:$C$640,3,FALSE),Value_look_up_tables!$I$90:$K$606,3,FALSE),$B11*VLOOKUP($A11,Value_look_up_tables!$B$90:$M$606,12,FALSE)))))</f>
        <v/>
      </c>
      <c r="D11" s="95" t="str">
        <f>IF(
OR(ISBLANK($A11),ISBLANK($B11),ISBLANK($B$6),ISBLANK($B$5),ISBLANK($B$7),$A11="Residential urban land",$A11="Commercial/industrial urban land",$A11="Open urban land",$A11="Greenspace",$A11="Community food growing",$A11="Woodland",$A11="Shrub",$A11="Water"),"",IF(ISNUMBER(IFERROR($B11*VLOOKUP((IF(
OR($A11="Residential urban land",$A11="Commercial/industrial urban land",$A11="Open urban land",$A11="Greenspace",$A11="Community food growing",$A11="Woodland",$A11="Shrub",$A11="Water"),"|||"&amp;$A11,(VLOOKUP(Nutrients_from_current_land_use!$B$5,Value_look_up_tables!$A$644:$B$653,2,FALSE)&amp;"|"&amp;$A11&amp;"|"&amp;VLOOKUP(Nutrients_from_current_land_use!$B$8,Value_look_up_tables!$A$666:$B$667,2,FALSE)&amp;"|"&amp;VLOOKUP(Nutrients_from_current_land_use!$B$7,Value_look_up_tables!$A$618:$C$640,3,FALSE)&amp;"|"&amp;VLOOKUP($B$6,Value_look_up_tables!$A$657:$B$662,2,FALSE)))),Value_look_up_tables!$F$90:$H$614,3,FALSE),
IFERROR($B11*VLOOKUP($A11&amp;"|"&amp;VLOOKUP(Nutrients_from_current_land_use!$B$8,Value_look_up_tables!$A$666:$B$667,2,FALSE)&amp;"|"&amp;VLOOKUP(Nutrients_from_current_land_use!$B$7,Value_look_up_tables!$A$618:$C$640,3,FALSE)&amp;"|"&amp;VLOOKUP($B$6,Value_look_up_tables!$A$657:$B$662,2,FALSE),Value_look_up_tables!$F$90:$H$614,3,FALSE),"In the absence of real world data, this figure has been generated using the most relevant average nutrient export coefficient."))),"","In the absence of real world data, this figure has been generated using the most relevant average nutrient export coefficient."))</f>
        <v/>
      </c>
    </row>
    <row r="12" spans="1:6" ht="37.5" customHeight="1">
      <c r="A12" s="4"/>
      <c r="B12" s="15"/>
      <c r="C12" s="94" t="str">
        <f>IF(OR(ISBLANK($A12),ISBLANK($B12),ISBLANK($B$6),ISBLANK($B$7)),"",IFERROR($B12*VLOOKUP((IF(OR($A12="Residential urban land",$A12="Commercial/industrial urban land",$A12="Open urban land",$A12="Greenspace",$A12="Community food growing",$A12="Woodland",$A12="Shrub", $A12="Water"), "|||"&amp;$A12, (VLOOKUP(Nutrients_from_current_land_use!$B$5,Value_look_up_tables!$A$644:$B$653,2,FALSE)&amp;"|"&amp;$A12&amp;"|"&amp;VLOOKUP(Nutrients_from_current_land_use!$B$8,Value_look_up_tables!$A$666:$B$667,2,FALSE)&amp;"|"&amp;VLOOKUP(Nutrients_from_current_land_use!$B$7,Value_look_up_tables!$A$618:$C$640,3,FALSE)&amp;"|"&amp;VLOOKUP($B$6,Value_look_up_tables!$A$657:$B$662,2,FALSE)))),Value_look_up_tables!$F$90:$H$614,3,FALSE),
IFERROR(IFERROR($B12*VLOOKUP($A12&amp;"|"&amp;VLOOKUP(Nutrients_from_current_land_use!$B$8,Value_look_up_tables!$A$666:$B$667,2,FALSE)&amp;"|"&amp;VLOOKUP(Nutrients_from_current_land_use!$B$7,Value_look_up_tables!$A$618:$C$640,3,FALSE)&amp;"|"&amp;VLOOKUP($B$6,Value_look_up_tables!$A$657:$B$662,2,FALSE),Value_look_up_tables!$F$90:$H$614,3,FALSE),IFERROR($B12*VLOOKUP($A12&amp;"|"&amp;"TRUE"&amp;"|"&amp;VLOOKUP(Nutrients_from_current_land_use!$B$7,Value_look_up_tables!$A$618:$C$640,3,FALSE)&amp;"|"&amp;VLOOKUP($B$6,Value_look_up_tables!$A$657:$B$662,2,FALSE),Value_look_up_tables!$F$90:$H$614,3,FALSE),$B12*VLOOKUP($A12&amp;"|"&amp;VLOOKUP(Nutrients_from_current_land_use!$B$8,Value_look_up_tables!$A$666:$B$667,2,FALSE)&amp;"|"&amp;VLOOKUP(Nutrients_from_current_land_use!$B$7,Value_look_up_tables!$A$618:$C$640,3,FALSE)&amp;"|"&amp;"DrainedArGr",Value_look_up_tables!$F$90:$H$614,3,FALSE))),IFERROR($B12*VLOOKUP($A12&amp;"|"&amp;VLOOKUP(Nutrients_from_current_land_use!$B$7,Value_look_up_tables!$A$618:$C$640,3,FALSE),Value_look_up_tables!$I$90:$K$606,3,FALSE),$B12*VLOOKUP($A12,Value_look_up_tables!$B$90:$M$606,12,FALSE)))))</f>
        <v/>
      </c>
      <c r="D12" s="95" t="str">
        <f>IF(
OR(ISBLANK($A12),ISBLANK($B12),ISBLANK($B$6),ISBLANK($B$5),ISBLANK($B$7),$A12="Residential urban land",$A12="Commercial/industrial urban land",$A12="Open urban land",$A12="Greenspace",$A12="Community food growing",$A12="Woodland",$A12="Shrub",$A12="Water"),"",IF(ISNUMBER(IFERROR($B12*VLOOKUP((IF(
OR($A12="Residential urban land",$A12="Commercial/industrial urban land",$A12="Open urban land",$A12="Greenspace",$A12="Community food growing",$A12="Woodland",$A12="Shrub",$A12="Water"),"|||"&amp;$A12,(VLOOKUP(Nutrients_from_current_land_use!$B$5,Value_look_up_tables!$A$644:$B$653,2,FALSE)&amp;"|"&amp;$A12&amp;"|"&amp;VLOOKUP(Nutrients_from_current_land_use!$B$8,Value_look_up_tables!$A$666:$B$667,2,FALSE)&amp;"|"&amp;VLOOKUP(Nutrients_from_current_land_use!$B$7,Value_look_up_tables!$A$618:$C$640,3,FALSE)&amp;"|"&amp;VLOOKUP($B$6,Value_look_up_tables!$A$657:$B$662,2,FALSE)))),Value_look_up_tables!$F$90:$H$614,3,FALSE),
IFERROR($B12*VLOOKUP($A12&amp;"|"&amp;VLOOKUP(Nutrients_from_current_land_use!$B$8,Value_look_up_tables!$A$666:$B$667,2,FALSE)&amp;"|"&amp;VLOOKUP(Nutrients_from_current_land_use!$B$7,Value_look_up_tables!$A$618:$C$640,3,FALSE)&amp;"|"&amp;VLOOKUP($B$6,Value_look_up_tables!$A$657:$B$662,2,FALSE),Value_look_up_tables!$F$90:$H$614,3,FALSE),"In the absence of real world data, this figure has been generated using the most relevant average nutrient export coefficient."))),"","In the absence of real world data, this figure has been generated using the most relevant average nutrient export coefficient."))</f>
        <v/>
      </c>
    </row>
    <row r="13" spans="1:6" ht="37.5" customHeight="1">
      <c r="A13" s="4"/>
      <c r="B13" s="15"/>
      <c r="C13" s="94" t="str">
        <f>IF(OR(ISBLANK($A13),ISBLANK($B13),ISBLANK($B$6),ISBLANK($B$7)),"",IFERROR($B13*VLOOKUP((IF(OR($A13="Residential urban land",$A13="Commercial/industrial urban land",$A13="Open urban land",$A13="Greenspace",$A13="Community food growing",$A13="Woodland",$A13="Shrub", $A13="Water"), "|||"&amp;$A13, (VLOOKUP(Nutrients_from_current_land_use!$B$5,Value_look_up_tables!$A$644:$B$653,2,FALSE)&amp;"|"&amp;$A13&amp;"|"&amp;VLOOKUP(Nutrients_from_current_land_use!$B$8,Value_look_up_tables!$A$666:$B$667,2,FALSE)&amp;"|"&amp;VLOOKUP(Nutrients_from_current_land_use!$B$7,Value_look_up_tables!$A$618:$C$640,3,FALSE)&amp;"|"&amp;VLOOKUP($B$6,Value_look_up_tables!$A$657:$B$662,2,FALSE)))),Value_look_up_tables!$F$90:$H$614,3,FALSE),
IFERROR(IFERROR($B13*VLOOKUP($A13&amp;"|"&amp;VLOOKUP(Nutrients_from_current_land_use!$B$8,Value_look_up_tables!$A$666:$B$667,2,FALSE)&amp;"|"&amp;VLOOKUP(Nutrients_from_current_land_use!$B$7,Value_look_up_tables!$A$618:$C$640,3,FALSE)&amp;"|"&amp;VLOOKUP($B$6,Value_look_up_tables!$A$657:$B$662,2,FALSE),Value_look_up_tables!$F$90:$H$614,3,FALSE),IFERROR($B13*VLOOKUP($A13&amp;"|"&amp;"TRUE"&amp;"|"&amp;VLOOKUP(Nutrients_from_current_land_use!$B$7,Value_look_up_tables!$A$618:$C$640,3,FALSE)&amp;"|"&amp;VLOOKUP($B$6,Value_look_up_tables!$A$657:$B$662,2,FALSE),Value_look_up_tables!$F$90:$H$614,3,FALSE),$B13*VLOOKUP($A13&amp;"|"&amp;VLOOKUP(Nutrients_from_current_land_use!$B$8,Value_look_up_tables!$A$666:$B$667,2,FALSE)&amp;"|"&amp;VLOOKUP(Nutrients_from_current_land_use!$B$7,Value_look_up_tables!$A$618:$C$640,3,FALSE)&amp;"|"&amp;"DrainedArGr",Value_look_up_tables!$F$90:$H$614,3,FALSE))),IFERROR($B13*VLOOKUP($A13&amp;"|"&amp;VLOOKUP(Nutrients_from_current_land_use!$B$7,Value_look_up_tables!$A$618:$C$640,3,FALSE),Value_look_up_tables!$I$90:$K$606,3,FALSE),$B13*VLOOKUP($A13,Value_look_up_tables!$B$90:$M$606,12,FALSE)))))</f>
        <v/>
      </c>
      <c r="D13" s="95" t="str">
        <f>IF(
OR(ISBLANK($A13),ISBLANK($B13),ISBLANK($B$6),ISBLANK($B$5),ISBLANK($B$7),$A13="Residential urban land",$A13="Commercial/industrial urban land",$A13="Open urban land",$A13="Greenspace",$A13="Community food growing",$A13="Woodland",$A13="Shrub",$A13="Water"),"",IF(ISNUMBER(IFERROR($B13*VLOOKUP((IF(
OR($A13="Residential urban land",$A13="Commercial/industrial urban land",$A13="Open urban land",$A13="Greenspace",$A13="Community food growing",$A13="Woodland",$A13="Shrub",$A13="Water"),"|||"&amp;$A13,(VLOOKUP(Nutrients_from_current_land_use!$B$5,Value_look_up_tables!$A$644:$B$653,2,FALSE)&amp;"|"&amp;$A13&amp;"|"&amp;VLOOKUP(Nutrients_from_current_land_use!$B$8,Value_look_up_tables!$A$666:$B$667,2,FALSE)&amp;"|"&amp;VLOOKUP(Nutrients_from_current_land_use!$B$7,Value_look_up_tables!$A$618:$C$640,3,FALSE)&amp;"|"&amp;VLOOKUP($B$6,Value_look_up_tables!$A$657:$B$662,2,FALSE)))),Value_look_up_tables!$F$90:$H$614,3,FALSE),
IFERROR($B13*VLOOKUP($A13&amp;"|"&amp;VLOOKUP(Nutrients_from_current_land_use!$B$8,Value_look_up_tables!$A$666:$B$667,2,FALSE)&amp;"|"&amp;VLOOKUP(Nutrients_from_current_land_use!$B$7,Value_look_up_tables!$A$618:$C$640,3,FALSE)&amp;"|"&amp;VLOOKUP($B$6,Value_look_up_tables!$A$657:$B$662,2,FALSE),Value_look_up_tables!$F$90:$H$614,3,FALSE),"In the absence of real world data, this figure has been generated using the most relevant average nutrient export coefficient."))),"","In the absence of real world data, this figure has been generated using the most relevant average nutrient export coefficient."))</f>
        <v/>
      </c>
    </row>
    <row r="14" spans="1:6" ht="37.5" customHeight="1">
      <c r="A14" s="4"/>
      <c r="B14" s="15"/>
      <c r="C14" s="94" t="str">
        <f>IF(OR(ISBLANK($A14),ISBLANK($B14),ISBLANK($B$6),ISBLANK($B$7)),"",IFERROR($B14*VLOOKUP((IF(OR($A14="Residential urban land",$A14="Commercial/industrial urban land",$A14="Open urban land",$A14="Greenspace",$A14="Community food growing",$A14="Woodland",$A14="Shrub", $A14="Water"), "|||"&amp;$A14, (VLOOKUP(Nutrients_from_current_land_use!$B$5,Value_look_up_tables!$A$644:$B$653,2,FALSE)&amp;"|"&amp;$A14&amp;"|"&amp;VLOOKUP(Nutrients_from_current_land_use!$B$8,Value_look_up_tables!$A$666:$B$667,2,FALSE)&amp;"|"&amp;VLOOKUP(Nutrients_from_current_land_use!$B$7,Value_look_up_tables!$A$618:$C$640,3,FALSE)&amp;"|"&amp;VLOOKUP($B$6,Value_look_up_tables!$A$657:$B$662,2,FALSE)))),Value_look_up_tables!$F$90:$H$614,3,FALSE),
IFERROR(IFERROR($B14*VLOOKUP($A14&amp;"|"&amp;VLOOKUP(Nutrients_from_current_land_use!$B$8,Value_look_up_tables!$A$666:$B$667,2,FALSE)&amp;"|"&amp;VLOOKUP(Nutrients_from_current_land_use!$B$7,Value_look_up_tables!$A$618:$C$640,3,FALSE)&amp;"|"&amp;VLOOKUP($B$6,Value_look_up_tables!$A$657:$B$662,2,FALSE),Value_look_up_tables!$F$90:$H$614,3,FALSE),IFERROR($B14*VLOOKUP($A14&amp;"|"&amp;"TRUE"&amp;"|"&amp;VLOOKUP(Nutrients_from_current_land_use!$B$7,Value_look_up_tables!$A$618:$C$640,3,FALSE)&amp;"|"&amp;VLOOKUP($B$6,Value_look_up_tables!$A$657:$B$662,2,FALSE),Value_look_up_tables!$F$90:$H$614,3,FALSE),$B14*VLOOKUP($A14&amp;"|"&amp;VLOOKUP(Nutrients_from_current_land_use!$B$8,Value_look_up_tables!$A$666:$B$667,2,FALSE)&amp;"|"&amp;VLOOKUP(Nutrients_from_current_land_use!$B$7,Value_look_up_tables!$A$618:$C$640,3,FALSE)&amp;"|"&amp;"DrainedArGr",Value_look_up_tables!$F$90:$H$614,3,FALSE))),IFERROR($B14*VLOOKUP($A14&amp;"|"&amp;VLOOKUP(Nutrients_from_current_land_use!$B$7,Value_look_up_tables!$A$618:$C$640,3,FALSE),Value_look_up_tables!$I$90:$K$606,3,FALSE),$B14*VLOOKUP($A14,Value_look_up_tables!$B$90:$M$606,12,FALSE)))))</f>
        <v/>
      </c>
      <c r="D14" s="95" t="str">
        <f>IF(
OR(ISBLANK($A14),ISBLANK($B14),ISBLANK($B$6),ISBLANK($B$5),ISBLANK($B$7),$A14="Residential urban land",$A14="Commercial/industrial urban land",$A14="Open urban land",$A14="Greenspace",$A14="Community food growing",$A14="Woodland",$A14="Shrub",$A14="Water"),"",IF(ISNUMBER(IFERROR($B14*VLOOKUP((IF(
OR($A14="Residential urban land",$A14="Commercial/industrial urban land",$A14="Open urban land",$A14="Greenspace",$A14="Community food growing",$A14="Woodland",$A14="Shrub",$A14="Water"),"|||"&amp;$A14,(VLOOKUP(Nutrients_from_current_land_use!$B$5,Value_look_up_tables!$A$644:$B$653,2,FALSE)&amp;"|"&amp;$A14&amp;"|"&amp;VLOOKUP(Nutrients_from_current_land_use!$B$8,Value_look_up_tables!$A$666:$B$667,2,FALSE)&amp;"|"&amp;VLOOKUP(Nutrients_from_current_land_use!$B$7,Value_look_up_tables!$A$618:$C$640,3,FALSE)&amp;"|"&amp;VLOOKUP($B$6,Value_look_up_tables!$A$657:$B$662,2,FALSE)))),Value_look_up_tables!$F$90:$H$614,3,FALSE),
IFERROR($B14*VLOOKUP($A14&amp;"|"&amp;VLOOKUP(Nutrients_from_current_land_use!$B$8,Value_look_up_tables!$A$666:$B$667,2,FALSE)&amp;"|"&amp;VLOOKUP(Nutrients_from_current_land_use!$B$7,Value_look_up_tables!$A$618:$C$640,3,FALSE)&amp;"|"&amp;VLOOKUP($B$6,Value_look_up_tables!$A$657:$B$662,2,FALSE),Value_look_up_tables!$F$90:$H$614,3,FALSE),"In the absence of real world data, this figure has been generated using the most relevant average nutrient export coefficient."))),"","In the absence of real world data, this figure has been generated using the most relevant average nutrient export coefficient."))</f>
        <v/>
      </c>
    </row>
    <row r="15" spans="1:6" ht="37.5" customHeight="1">
      <c r="A15" s="4"/>
      <c r="B15" s="15"/>
      <c r="C15" s="94" t="str">
        <f>IF(OR(ISBLANK($A15),ISBLANK($B15),ISBLANK($B$6),ISBLANK($B$7)),"",IFERROR($B15*VLOOKUP((IF(OR($A15="Residential urban land",$A15="Commercial/industrial urban land",$A15="Open urban land",$A15="Greenspace",$A15="Community food growing",$A15="Woodland",$A15="Shrub", $A15="Water"), "|||"&amp;$A15, (VLOOKUP(Nutrients_from_current_land_use!$B$5,Value_look_up_tables!$A$644:$B$653,2,FALSE)&amp;"|"&amp;$A15&amp;"|"&amp;VLOOKUP(Nutrients_from_current_land_use!$B$8,Value_look_up_tables!$A$666:$B$667,2,FALSE)&amp;"|"&amp;VLOOKUP(Nutrients_from_current_land_use!$B$7,Value_look_up_tables!$A$618:$C$640,3,FALSE)&amp;"|"&amp;VLOOKUP($B$6,Value_look_up_tables!$A$657:$B$662,2,FALSE)))),Value_look_up_tables!$F$90:$H$614,3,FALSE),
IFERROR(IFERROR($B15*VLOOKUP($A15&amp;"|"&amp;VLOOKUP(Nutrients_from_current_land_use!$B$8,Value_look_up_tables!$A$666:$B$667,2,FALSE)&amp;"|"&amp;VLOOKUP(Nutrients_from_current_land_use!$B$7,Value_look_up_tables!$A$618:$C$640,3,FALSE)&amp;"|"&amp;VLOOKUP($B$6,Value_look_up_tables!$A$657:$B$662,2,FALSE),Value_look_up_tables!$F$90:$H$614,3,FALSE),IFERROR($B15*VLOOKUP($A15&amp;"|"&amp;"TRUE"&amp;"|"&amp;VLOOKUP(Nutrients_from_current_land_use!$B$7,Value_look_up_tables!$A$618:$C$640,3,FALSE)&amp;"|"&amp;VLOOKUP($B$6,Value_look_up_tables!$A$657:$B$662,2,FALSE),Value_look_up_tables!$F$90:$H$614,3,FALSE),$B15*VLOOKUP($A15&amp;"|"&amp;VLOOKUP(Nutrients_from_current_land_use!$B$8,Value_look_up_tables!$A$666:$B$667,2,FALSE)&amp;"|"&amp;VLOOKUP(Nutrients_from_current_land_use!$B$7,Value_look_up_tables!$A$618:$C$640,3,FALSE)&amp;"|"&amp;"DrainedArGr",Value_look_up_tables!$F$90:$H$614,3,FALSE))),IFERROR($B15*VLOOKUP($A15&amp;"|"&amp;VLOOKUP(Nutrients_from_current_land_use!$B$7,Value_look_up_tables!$A$618:$C$640,3,FALSE),Value_look_up_tables!$I$90:$K$606,3,FALSE),$B15*VLOOKUP($A15,Value_look_up_tables!$B$90:$M$606,12,FALSE)))))</f>
        <v/>
      </c>
      <c r="D15" s="95" t="str">
        <f>IF(
OR(ISBLANK($A15),ISBLANK($B15),ISBLANK($B$6),ISBLANK($B$5),ISBLANK($B$7),$A15="Residential urban land",$A15="Commercial/industrial urban land",$A15="Open urban land",$A15="Greenspace",$A15="Community food growing",$A15="Woodland",$A15="Shrub",$A15="Water"),"",IF(ISNUMBER(IFERROR($B15*VLOOKUP((IF(
OR($A15="Residential urban land",$A15="Commercial/industrial urban land",$A15="Open urban land",$A15="Greenspace",$A15="Community food growing",$A15="Woodland",$A15="Shrub",$A15="Water"),"|||"&amp;$A15,(VLOOKUP(Nutrients_from_current_land_use!$B$5,Value_look_up_tables!$A$644:$B$653,2,FALSE)&amp;"|"&amp;$A15&amp;"|"&amp;VLOOKUP(Nutrients_from_current_land_use!$B$8,Value_look_up_tables!$A$666:$B$667,2,FALSE)&amp;"|"&amp;VLOOKUP(Nutrients_from_current_land_use!$B$7,Value_look_up_tables!$A$618:$C$640,3,FALSE)&amp;"|"&amp;VLOOKUP($B$6,Value_look_up_tables!$A$657:$B$662,2,FALSE)))),Value_look_up_tables!$F$90:$H$614,3,FALSE),
IFERROR($B15*VLOOKUP($A15&amp;"|"&amp;VLOOKUP(Nutrients_from_current_land_use!$B$8,Value_look_up_tables!$A$666:$B$667,2,FALSE)&amp;"|"&amp;VLOOKUP(Nutrients_from_current_land_use!$B$7,Value_look_up_tables!$A$618:$C$640,3,FALSE)&amp;"|"&amp;VLOOKUP($B$6,Value_look_up_tables!$A$657:$B$662,2,FALSE),Value_look_up_tables!$F$90:$H$614,3,FALSE),"In the absence of real world data, this figure has been generated using the most relevant average nutrient export coefficient."))),"","In the absence of real world data, this figure has been generated using the most relevant average nutrient export coefficient."))</f>
        <v/>
      </c>
    </row>
    <row r="16" spans="1:6" ht="37.5" customHeight="1">
      <c r="A16" s="4"/>
      <c r="B16" s="15"/>
      <c r="C16" s="94" t="str">
        <f>IF(OR(ISBLANK($A16),ISBLANK($B16),ISBLANK($B$6),ISBLANK($B$7)),"",IFERROR($B16*VLOOKUP((IF(OR($A16="Residential urban land",$A16="Commercial/industrial urban land",$A16="Open urban land",$A16="Greenspace",$A16="Community food growing",$A16="Woodland",$A16="Shrub", $A16="Water"), "|||"&amp;$A16, (VLOOKUP(Nutrients_from_current_land_use!$B$5,Value_look_up_tables!$A$644:$B$653,2,FALSE)&amp;"|"&amp;$A16&amp;"|"&amp;VLOOKUP(Nutrients_from_current_land_use!$B$8,Value_look_up_tables!$A$666:$B$667,2,FALSE)&amp;"|"&amp;VLOOKUP(Nutrients_from_current_land_use!$B$7,Value_look_up_tables!$A$618:$C$640,3,FALSE)&amp;"|"&amp;VLOOKUP($B$6,Value_look_up_tables!$A$657:$B$662,2,FALSE)))),Value_look_up_tables!$F$90:$H$614,3,FALSE),
IFERROR(IFERROR($B16*VLOOKUP($A16&amp;"|"&amp;VLOOKUP(Nutrients_from_current_land_use!$B$8,Value_look_up_tables!$A$666:$B$667,2,FALSE)&amp;"|"&amp;VLOOKUP(Nutrients_from_current_land_use!$B$7,Value_look_up_tables!$A$618:$C$640,3,FALSE)&amp;"|"&amp;VLOOKUP($B$6,Value_look_up_tables!$A$657:$B$662,2,FALSE),Value_look_up_tables!$F$90:$H$614,3,FALSE),IFERROR($B16*VLOOKUP($A16&amp;"|"&amp;"TRUE"&amp;"|"&amp;VLOOKUP(Nutrients_from_current_land_use!$B$7,Value_look_up_tables!$A$618:$C$640,3,FALSE)&amp;"|"&amp;VLOOKUP($B$6,Value_look_up_tables!$A$657:$B$662,2,FALSE),Value_look_up_tables!$F$90:$H$614,3,FALSE),$B16*VLOOKUP($A16&amp;"|"&amp;VLOOKUP(Nutrients_from_current_land_use!$B$8,Value_look_up_tables!$A$666:$B$667,2,FALSE)&amp;"|"&amp;VLOOKUP(Nutrients_from_current_land_use!$B$7,Value_look_up_tables!$A$618:$C$640,3,FALSE)&amp;"|"&amp;"DrainedArGr",Value_look_up_tables!$F$90:$H$614,3,FALSE))),IFERROR($B16*VLOOKUP($A16&amp;"|"&amp;VLOOKUP(Nutrients_from_current_land_use!$B$7,Value_look_up_tables!$A$618:$C$640,3,FALSE),Value_look_up_tables!$I$90:$K$606,3,FALSE),$B16*VLOOKUP($A16,Value_look_up_tables!$B$90:$M$606,12,FALSE)))))</f>
        <v/>
      </c>
      <c r="D16" s="95" t="str">
        <f>IF(
OR(ISBLANK($A16),ISBLANK($B16),ISBLANK($B$6),ISBLANK($B$5),ISBLANK($B$7),$A16="Residential urban land",$A16="Commercial/industrial urban land",$A16="Open urban land",$A16="Greenspace",$A16="Community food growing",$A16="Woodland",$A16="Shrub",$A16="Water"),"",IF(ISNUMBER(IFERROR($B16*VLOOKUP((IF(
OR($A16="Residential urban land",$A16="Commercial/industrial urban land",$A16="Open urban land",$A16="Greenspace",$A16="Community food growing",$A16="Woodland",$A16="Shrub",$A16="Water"),"|||"&amp;$A16,(VLOOKUP(Nutrients_from_current_land_use!$B$5,Value_look_up_tables!$A$644:$B$653,2,FALSE)&amp;"|"&amp;$A16&amp;"|"&amp;VLOOKUP(Nutrients_from_current_land_use!$B$8,Value_look_up_tables!$A$666:$B$667,2,FALSE)&amp;"|"&amp;VLOOKUP(Nutrients_from_current_land_use!$B$7,Value_look_up_tables!$A$618:$C$640,3,FALSE)&amp;"|"&amp;VLOOKUP($B$6,Value_look_up_tables!$A$657:$B$662,2,FALSE)))),Value_look_up_tables!$F$90:$H$614,3,FALSE),
IFERROR($B16*VLOOKUP($A16&amp;"|"&amp;VLOOKUP(Nutrients_from_current_land_use!$B$8,Value_look_up_tables!$A$666:$B$667,2,FALSE)&amp;"|"&amp;VLOOKUP(Nutrients_from_current_land_use!$B$7,Value_look_up_tables!$A$618:$C$640,3,FALSE)&amp;"|"&amp;VLOOKUP($B$6,Value_look_up_tables!$A$657:$B$662,2,FALSE),Value_look_up_tables!$F$90:$H$614,3,FALSE),"In the absence of real world data, this figure has been generated using the most relevant average nutrient export coefficient."))),"","In the absence of real world data, this figure has been generated using the most relevant average nutrient export coefficient."))</f>
        <v/>
      </c>
    </row>
    <row r="17" spans="1:6" ht="37.5" customHeight="1">
      <c r="A17" s="4"/>
      <c r="B17" s="15"/>
      <c r="C17" s="94" t="str">
        <f>IF(OR(ISBLANK($A17),ISBLANK($B17),ISBLANK($B$6),ISBLANK($B$7)),"",IFERROR($B17*VLOOKUP((IF(OR($A17="Residential urban land",$A17="Commercial/industrial urban land",$A17="Open urban land",$A17="Greenspace",$A17="Community food growing",$A17="Woodland",$A17="Shrub", $A17="Water"), "|||"&amp;$A17, (VLOOKUP(Nutrients_from_current_land_use!$B$5,Value_look_up_tables!$A$644:$B$653,2,FALSE)&amp;"|"&amp;$A17&amp;"|"&amp;VLOOKUP(Nutrients_from_current_land_use!$B$8,Value_look_up_tables!$A$666:$B$667,2,FALSE)&amp;"|"&amp;VLOOKUP(Nutrients_from_current_land_use!$B$7,Value_look_up_tables!$A$618:$C$640,3,FALSE)&amp;"|"&amp;VLOOKUP($B$6,Value_look_up_tables!$A$657:$B$662,2,FALSE)))),Value_look_up_tables!$F$90:$H$614,3,FALSE),
IFERROR(IFERROR($B17*VLOOKUP($A17&amp;"|"&amp;VLOOKUP(Nutrients_from_current_land_use!$B$8,Value_look_up_tables!$A$666:$B$667,2,FALSE)&amp;"|"&amp;VLOOKUP(Nutrients_from_current_land_use!$B$7,Value_look_up_tables!$A$618:$C$640,3,FALSE)&amp;"|"&amp;VLOOKUP($B$6,Value_look_up_tables!$A$657:$B$662,2,FALSE),Value_look_up_tables!$F$90:$H$614,3,FALSE),IFERROR($B17*VLOOKUP($A17&amp;"|"&amp;"TRUE"&amp;"|"&amp;VLOOKUP(Nutrients_from_current_land_use!$B$7,Value_look_up_tables!$A$618:$C$640,3,FALSE)&amp;"|"&amp;VLOOKUP($B$6,Value_look_up_tables!$A$657:$B$662,2,FALSE),Value_look_up_tables!$F$90:$H$614,3,FALSE),$B17*VLOOKUP($A17&amp;"|"&amp;VLOOKUP(Nutrients_from_current_land_use!$B$8,Value_look_up_tables!$A$666:$B$667,2,FALSE)&amp;"|"&amp;VLOOKUP(Nutrients_from_current_land_use!$B$7,Value_look_up_tables!$A$618:$C$640,3,FALSE)&amp;"|"&amp;"DrainedArGr",Value_look_up_tables!$F$90:$H$614,3,FALSE))),IFERROR($B17*VLOOKUP($A17&amp;"|"&amp;VLOOKUP(Nutrients_from_current_land_use!$B$7,Value_look_up_tables!$A$618:$C$640,3,FALSE),Value_look_up_tables!$I$90:$K$606,3,FALSE),$B17*VLOOKUP($A17,Value_look_up_tables!$B$90:$M$606,12,FALSE)))))</f>
        <v/>
      </c>
      <c r="D17" s="95" t="str">
        <f>IF(
OR(ISBLANK($A17),ISBLANK($B17),ISBLANK($B$6),ISBLANK($B$5),ISBLANK($B$7),$A17="Residential urban land",$A17="Commercial/industrial urban land",$A17="Open urban land",$A17="Greenspace",$A17="Community food growing",$A17="Woodland",$A17="Shrub",$A17="Water"),"",IF(ISNUMBER(IFERROR($B17*VLOOKUP((IF(
OR($A17="Residential urban land",$A17="Commercial/industrial urban land",$A17="Open urban land",$A17="Greenspace",$A17="Community food growing",$A17="Woodland",$A17="Shrub",$A17="Water"),"|||"&amp;$A17,(VLOOKUP(Nutrients_from_current_land_use!$B$5,Value_look_up_tables!$A$644:$B$653,2,FALSE)&amp;"|"&amp;$A17&amp;"|"&amp;VLOOKUP(Nutrients_from_current_land_use!$B$8,Value_look_up_tables!$A$666:$B$667,2,FALSE)&amp;"|"&amp;VLOOKUP(Nutrients_from_current_land_use!$B$7,Value_look_up_tables!$A$618:$C$640,3,FALSE)&amp;"|"&amp;VLOOKUP($B$6,Value_look_up_tables!$A$657:$B$662,2,FALSE)))),Value_look_up_tables!$F$90:$H$614,3,FALSE),
IFERROR($B17*VLOOKUP($A17&amp;"|"&amp;VLOOKUP(Nutrients_from_current_land_use!$B$8,Value_look_up_tables!$A$666:$B$667,2,FALSE)&amp;"|"&amp;VLOOKUP(Nutrients_from_current_land_use!$B$7,Value_look_up_tables!$A$618:$C$640,3,FALSE)&amp;"|"&amp;VLOOKUP($B$6,Value_look_up_tables!$A$657:$B$662,2,FALSE),Value_look_up_tables!$F$90:$H$614,3,FALSE),"In the absence of real world data, this figure has been generated using the most relevant average nutrient export coefficient."))),"","In the absence of real world data, this figure has been generated using the most relevant average nutrient export coefficient."))</f>
        <v/>
      </c>
    </row>
    <row r="18" spans="1:6" ht="37.5" customHeight="1">
      <c r="A18" s="4"/>
      <c r="B18" s="15"/>
      <c r="C18" s="94" t="str">
        <f>IF(OR(ISBLANK($A18),ISBLANK($B18),ISBLANK($B$6),ISBLANK($B$7)),"",IFERROR($B18*VLOOKUP((IF(OR($A18="Residential urban land",$A18="Commercial/industrial urban land",$A18="Open urban land",$A18="Greenspace",$A18="Community food growing",$A18="Woodland",$A18="Shrub", $A18="Water"), "|||"&amp;$A18, (VLOOKUP(Nutrients_from_current_land_use!$B$5,Value_look_up_tables!$A$644:$B$653,2,FALSE)&amp;"|"&amp;$A18&amp;"|"&amp;VLOOKUP(Nutrients_from_current_land_use!$B$8,Value_look_up_tables!$A$666:$B$667,2,FALSE)&amp;"|"&amp;VLOOKUP(Nutrients_from_current_land_use!$B$7,Value_look_up_tables!$A$618:$C$640,3,FALSE)&amp;"|"&amp;VLOOKUP($B$6,Value_look_up_tables!$A$657:$B$662,2,FALSE)))),Value_look_up_tables!$F$90:$H$614,3,FALSE),
IFERROR(IFERROR($B18*VLOOKUP($A18&amp;"|"&amp;VLOOKUP(Nutrients_from_current_land_use!$B$8,Value_look_up_tables!$A$666:$B$667,2,FALSE)&amp;"|"&amp;VLOOKUP(Nutrients_from_current_land_use!$B$7,Value_look_up_tables!$A$618:$C$640,3,FALSE)&amp;"|"&amp;VLOOKUP($B$6,Value_look_up_tables!$A$657:$B$662,2,FALSE),Value_look_up_tables!$F$90:$H$614,3,FALSE),IFERROR($B18*VLOOKUP($A18&amp;"|"&amp;"TRUE"&amp;"|"&amp;VLOOKUP(Nutrients_from_current_land_use!$B$7,Value_look_up_tables!$A$618:$C$640,3,FALSE)&amp;"|"&amp;VLOOKUP($B$6,Value_look_up_tables!$A$657:$B$662,2,FALSE),Value_look_up_tables!$F$90:$H$614,3,FALSE),$B18*VLOOKUP($A18&amp;"|"&amp;VLOOKUP(Nutrients_from_current_land_use!$B$8,Value_look_up_tables!$A$666:$B$667,2,FALSE)&amp;"|"&amp;VLOOKUP(Nutrients_from_current_land_use!$B$7,Value_look_up_tables!$A$618:$C$640,3,FALSE)&amp;"|"&amp;"DrainedArGr",Value_look_up_tables!$F$90:$H$614,3,FALSE))),IFERROR($B18*VLOOKUP($A18&amp;"|"&amp;VLOOKUP(Nutrients_from_current_land_use!$B$7,Value_look_up_tables!$A$618:$C$640,3,FALSE),Value_look_up_tables!$I$90:$K$606,3,FALSE),$B18*VLOOKUP($A18,Value_look_up_tables!$B$90:$M$606,12,FALSE)))))</f>
        <v/>
      </c>
      <c r="D18" s="95" t="str">
        <f>IF(
OR(ISBLANK($A18),ISBLANK($B18),ISBLANK($B$6),ISBLANK($B$5),ISBLANK($B$7),$A18="Residential urban land",$A18="Commercial/industrial urban land",$A18="Open urban land",$A18="Greenspace",$A18="Community food growing",$A18="Woodland",$A18="Shrub",$A18="Water"),"",IF(ISNUMBER(IFERROR($B18*VLOOKUP((IF(
OR($A18="Residential urban land",$A18="Commercial/industrial urban land",$A18="Open urban land",$A18="Greenspace",$A18="Community food growing",$A18="Woodland",$A18="Shrub",$A18="Water"),"|||"&amp;$A18,(VLOOKUP(Nutrients_from_current_land_use!$B$5,Value_look_up_tables!$A$644:$B$653,2,FALSE)&amp;"|"&amp;$A18&amp;"|"&amp;VLOOKUP(Nutrients_from_current_land_use!$B$8,Value_look_up_tables!$A$666:$B$667,2,FALSE)&amp;"|"&amp;VLOOKUP(Nutrients_from_current_land_use!$B$7,Value_look_up_tables!$A$618:$C$640,3,FALSE)&amp;"|"&amp;VLOOKUP($B$6,Value_look_up_tables!$A$657:$B$662,2,FALSE)))),Value_look_up_tables!$F$90:$H$614,3,FALSE),
IFERROR($B18*VLOOKUP($A18&amp;"|"&amp;VLOOKUP(Nutrients_from_current_land_use!$B$8,Value_look_up_tables!$A$666:$B$667,2,FALSE)&amp;"|"&amp;VLOOKUP(Nutrients_from_current_land_use!$B$7,Value_look_up_tables!$A$618:$C$640,3,FALSE)&amp;"|"&amp;VLOOKUP($B$6,Value_look_up_tables!$A$657:$B$662,2,FALSE),Value_look_up_tables!$F$90:$H$614,3,FALSE),"In the absence of real world data, this figure has been generated using the most relevant average nutrient export coefficient."))),"","In the absence of real world data, this figure has been generated using the most relevant average nutrient export coefficient."))</f>
        <v/>
      </c>
    </row>
    <row r="19" spans="1:6" ht="37.5" customHeight="1">
      <c r="A19" s="4"/>
      <c r="B19" s="15"/>
      <c r="C19" s="94" t="str">
        <f>IF(OR(ISBLANK($A19),ISBLANK($B19),ISBLANK($B$6),ISBLANK($B$7)),"",IFERROR($B19*VLOOKUP((IF(OR($A19="Residential urban land",$A19="Commercial/industrial urban land",$A19="Open urban land",$A19="Greenspace",$A19="Community food growing",$A19="Woodland",$A19="Shrub", $A19="Water"), "|||"&amp;$A19, (VLOOKUP(Nutrients_from_current_land_use!$B$5,Value_look_up_tables!$A$644:$B$653,2,FALSE)&amp;"|"&amp;$A19&amp;"|"&amp;VLOOKUP(Nutrients_from_current_land_use!$B$8,Value_look_up_tables!$A$666:$B$667,2,FALSE)&amp;"|"&amp;VLOOKUP(Nutrients_from_current_land_use!$B$7,Value_look_up_tables!$A$618:$C$640,3,FALSE)&amp;"|"&amp;VLOOKUP($B$6,Value_look_up_tables!$A$657:$B$662,2,FALSE)))),Value_look_up_tables!$F$90:$H$614,3,FALSE),
IFERROR(IFERROR($B19*VLOOKUP($A19&amp;"|"&amp;VLOOKUP(Nutrients_from_current_land_use!$B$8,Value_look_up_tables!$A$666:$B$667,2,FALSE)&amp;"|"&amp;VLOOKUP(Nutrients_from_current_land_use!$B$7,Value_look_up_tables!$A$618:$C$640,3,FALSE)&amp;"|"&amp;VLOOKUP($B$6,Value_look_up_tables!$A$657:$B$662,2,FALSE),Value_look_up_tables!$F$90:$H$614,3,FALSE),IFERROR($B19*VLOOKUP($A19&amp;"|"&amp;"TRUE"&amp;"|"&amp;VLOOKUP(Nutrients_from_current_land_use!$B$7,Value_look_up_tables!$A$618:$C$640,3,FALSE)&amp;"|"&amp;VLOOKUP($B$6,Value_look_up_tables!$A$657:$B$662,2,FALSE),Value_look_up_tables!$F$90:$H$614,3,FALSE),$B19*VLOOKUP($A19&amp;"|"&amp;VLOOKUP(Nutrients_from_current_land_use!$B$8,Value_look_up_tables!$A$666:$B$667,2,FALSE)&amp;"|"&amp;VLOOKUP(Nutrients_from_current_land_use!$B$7,Value_look_up_tables!$A$618:$C$640,3,FALSE)&amp;"|"&amp;"DrainedArGr",Value_look_up_tables!$F$90:$H$614,3,FALSE))),IFERROR($B19*VLOOKUP($A19&amp;"|"&amp;VLOOKUP(Nutrients_from_current_land_use!$B$7,Value_look_up_tables!$A$618:$C$640,3,FALSE),Value_look_up_tables!$I$90:$K$606,3,FALSE),$B19*VLOOKUP($A19,Value_look_up_tables!$B$90:$M$606,12,FALSE)))))</f>
        <v/>
      </c>
      <c r="D19" s="95" t="str">
        <f>IF(
OR(ISBLANK($A19),ISBLANK($B19),ISBLANK($B$6),ISBLANK($B$5),ISBLANK($B$7),$A19="Residential urban land",$A19="Commercial/industrial urban land",$A19="Open urban land",$A19="Greenspace",$A19="Community food growing",$A19="Woodland",$A19="Shrub",$A19="Water"),"",IF(ISNUMBER(IFERROR($B19*VLOOKUP((IF(
OR($A19="Residential urban land",$A19="Commercial/industrial urban land",$A19="Open urban land",$A19="Greenspace",$A19="Community food growing",$A19="Woodland",$A19="Shrub",$A19="Water"),"|||"&amp;$A19,(VLOOKUP(Nutrients_from_current_land_use!$B$5,Value_look_up_tables!$A$644:$B$653,2,FALSE)&amp;"|"&amp;$A19&amp;"|"&amp;VLOOKUP(Nutrients_from_current_land_use!$B$8,Value_look_up_tables!$A$666:$B$667,2,FALSE)&amp;"|"&amp;VLOOKUP(Nutrients_from_current_land_use!$B$7,Value_look_up_tables!$A$618:$C$640,3,FALSE)&amp;"|"&amp;VLOOKUP($B$6,Value_look_up_tables!$A$657:$B$662,2,FALSE)))),Value_look_up_tables!$F$90:$H$614,3,FALSE),
IFERROR($B19*VLOOKUP($A19&amp;"|"&amp;VLOOKUP(Nutrients_from_current_land_use!$B$8,Value_look_up_tables!$A$666:$B$667,2,FALSE)&amp;"|"&amp;VLOOKUP(Nutrients_from_current_land_use!$B$7,Value_look_up_tables!$A$618:$C$640,3,FALSE)&amp;"|"&amp;VLOOKUP($B$6,Value_look_up_tables!$A$657:$B$662,2,FALSE),Value_look_up_tables!$F$90:$H$614,3,FALSE),"In the absence of real world data, this figure has been generated using the most relevant average nutrient export coefficient."))),"","In the absence of real world data, this figure has been generated using the most relevant average nutrient export coefficient."))</f>
        <v/>
      </c>
    </row>
    <row r="20" spans="1:6" ht="37.5" customHeight="1">
      <c r="A20" s="4"/>
      <c r="B20" s="15"/>
      <c r="C20" s="94" t="str">
        <f>IF(OR(ISBLANK($A20),ISBLANK($B20),ISBLANK($B$6),ISBLANK($B$7)),"",IFERROR($B20*VLOOKUP((IF(OR($A20="Residential urban land",$A20="Commercial/industrial urban land",$A20="Open urban land",$A20="Greenspace",$A20="Community food growing",$A20="Woodland",$A20="Shrub", $A20="Water"), "|||"&amp;$A20, (VLOOKUP(Nutrients_from_current_land_use!$B$5,Value_look_up_tables!$A$644:$B$653,2,FALSE)&amp;"|"&amp;$A20&amp;"|"&amp;VLOOKUP(Nutrients_from_current_land_use!$B$8,Value_look_up_tables!$A$666:$B$667,2,FALSE)&amp;"|"&amp;VLOOKUP(Nutrients_from_current_land_use!$B$7,Value_look_up_tables!$A$618:$C$640,3,FALSE)&amp;"|"&amp;VLOOKUP($B$6,Value_look_up_tables!$A$657:$B$662,2,FALSE)))),Value_look_up_tables!$F$90:$H$614,3,FALSE),
IFERROR(IFERROR($B20*VLOOKUP($A20&amp;"|"&amp;VLOOKUP(Nutrients_from_current_land_use!$B$8,Value_look_up_tables!$A$666:$B$667,2,FALSE)&amp;"|"&amp;VLOOKUP(Nutrients_from_current_land_use!$B$7,Value_look_up_tables!$A$618:$C$640,3,FALSE)&amp;"|"&amp;VLOOKUP($B$6,Value_look_up_tables!$A$657:$B$662,2,FALSE),Value_look_up_tables!$F$90:$H$614,3,FALSE),IFERROR($B20*VLOOKUP($A20&amp;"|"&amp;"TRUE"&amp;"|"&amp;VLOOKUP(Nutrients_from_current_land_use!$B$7,Value_look_up_tables!$A$618:$C$640,3,FALSE)&amp;"|"&amp;VLOOKUP($B$6,Value_look_up_tables!$A$657:$B$662,2,FALSE),Value_look_up_tables!$F$90:$H$614,3,FALSE),$B20*VLOOKUP($A20&amp;"|"&amp;VLOOKUP(Nutrients_from_current_land_use!$B$8,Value_look_up_tables!$A$666:$B$667,2,FALSE)&amp;"|"&amp;VLOOKUP(Nutrients_from_current_land_use!$B$7,Value_look_up_tables!$A$618:$C$640,3,FALSE)&amp;"|"&amp;"DrainedArGr",Value_look_up_tables!$F$90:$H$614,3,FALSE))),IFERROR($B20*VLOOKUP($A20&amp;"|"&amp;VLOOKUP(Nutrients_from_current_land_use!$B$7,Value_look_up_tables!$A$618:$C$640,3,FALSE),Value_look_up_tables!$I$90:$K$606,3,FALSE),$B20*VLOOKUP($A20,Value_look_up_tables!$B$90:$M$606,12,FALSE)))))</f>
        <v/>
      </c>
      <c r="D20" s="95" t="str">
        <f>IF(
OR(ISBLANK($A20),ISBLANK($B20),ISBLANK($B$6),ISBLANK($B$5),ISBLANK($B$7),$A20="Residential urban land",$A20="Commercial/industrial urban land",$A20="Open urban land",$A20="Greenspace",$A20="Community food growing",$A20="Woodland",$A20="Shrub",$A20="Water"),"",IF(ISNUMBER(IFERROR($B20*VLOOKUP((IF(
OR($A20="Residential urban land",$A20="Commercial/industrial urban land",$A20="Open urban land",$A20="Greenspace",$A20="Community food growing",$A20="Woodland",$A20="Shrub",$A20="Water"),"|||"&amp;$A20,(VLOOKUP(Nutrients_from_current_land_use!$B$5,Value_look_up_tables!$A$644:$B$653,2,FALSE)&amp;"|"&amp;$A20&amp;"|"&amp;VLOOKUP(Nutrients_from_current_land_use!$B$8,Value_look_up_tables!$A$666:$B$667,2,FALSE)&amp;"|"&amp;VLOOKUP(Nutrients_from_current_land_use!$B$7,Value_look_up_tables!$A$618:$C$640,3,FALSE)&amp;"|"&amp;VLOOKUP($B$6,Value_look_up_tables!$A$657:$B$662,2,FALSE)))),Value_look_up_tables!$F$90:$H$614,3,FALSE),
IFERROR($B20*VLOOKUP($A20&amp;"|"&amp;VLOOKUP(Nutrients_from_current_land_use!$B$8,Value_look_up_tables!$A$666:$B$667,2,FALSE)&amp;"|"&amp;VLOOKUP(Nutrients_from_current_land_use!$B$7,Value_look_up_tables!$A$618:$C$640,3,FALSE)&amp;"|"&amp;VLOOKUP($B$6,Value_look_up_tables!$A$657:$B$662,2,FALSE),Value_look_up_tables!$F$90:$H$614,3,FALSE),"In the absence of real world data, this figure has been generated using the most relevant average nutrient export coefficient."))),"","In the absence of real world data, this figure has been generated using the most relevant average nutrient export coefficient."))</f>
        <v/>
      </c>
    </row>
    <row r="21" spans="1:6" ht="37.5" customHeight="1">
      <c r="A21" s="4"/>
      <c r="B21" s="15"/>
      <c r="C21" s="94" t="str">
        <f>IF(OR(ISBLANK($A21),ISBLANK($B21),ISBLANK($B$6),ISBLANK($B$7)),"",IFERROR($B21*VLOOKUP((IF(OR($A21="Residential urban land",$A21="Commercial/industrial urban land",$A21="Open urban land",$A21="Greenspace",$A21="Community food growing",$A21="Woodland",$A21="Shrub", $A21="Water"), "|||"&amp;$A21, (VLOOKUP(Nutrients_from_current_land_use!$B$5,Value_look_up_tables!$A$644:$B$653,2,FALSE)&amp;"|"&amp;$A21&amp;"|"&amp;VLOOKUP(Nutrients_from_current_land_use!$B$8,Value_look_up_tables!$A$666:$B$667,2,FALSE)&amp;"|"&amp;VLOOKUP(Nutrients_from_current_land_use!$B$7,Value_look_up_tables!$A$618:$C$640,3,FALSE)&amp;"|"&amp;VLOOKUP($B$6,Value_look_up_tables!$A$657:$B$662,2,FALSE)))),Value_look_up_tables!$F$90:$H$614,3,FALSE),
IFERROR(IFERROR($B21*VLOOKUP($A21&amp;"|"&amp;VLOOKUP(Nutrients_from_current_land_use!$B$8,Value_look_up_tables!$A$666:$B$667,2,FALSE)&amp;"|"&amp;VLOOKUP(Nutrients_from_current_land_use!$B$7,Value_look_up_tables!$A$618:$C$640,3,FALSE)&amp;"|"&amp;VLOOKUP($B$6,Value_look_up_tables!$A$657:$B$662,2,FALSE),Value_look_up_tables!$F$90:$H$614,3,FALSE),IFERROR($B21*VLOOKUP($A21&amp;"|"&amp;"TRUE"&amp;"|"&amp;VLOOKUP(Nutrients_from_current_land_use!$B$7,Value_look_up_tables!$A$618:$C$640,3,FALSE)&amp;"|"&amp;VLOOKUP($B$6,Value_look_up_tables!$A$657:$B$662,2,FALSE),Value_look_up_tables!$F$90:$H$614,3,FALSE),$B21*VLOOKUP($A21&amp;"|"&amp;VLOOKUP(Nutrients_from_current_land_use!$B$8,Value_look_up_tables!$A$666:$B$667,2,FALSE)&amp;"|"&amp;VLOOKUP(Nutrients_from_current_land_use!$B$7,Value_look_up_tables!$A$618:$C$640,3,FALSE)&amp;"|"&amp;"DrainedArGr",Value_look_up_tables!$F$90:$H$614,3,FALSE))),IFERROR($B21*VLOOKUP($A21&amp;"|"&amp;VLOOKUP(Nutrients_from_current_land_use!$B$7,Value_look_up_tables!$A$618:$C$640,3,FALSE),Value_look_up_tables!$I$90:$K$606,3,FALSE),$B21*VLOOKUP($A21,Value_look_up_tables!$B$90:$M$606,12,FALSE)))))</f>
        <v/>
      </c>
      <c r="D21" s="95" t="str">
        <f>IF(
OR(ISBLANK($A21),ISBLANK($B21),ISBLANK($B$6),ISBLANK($B$5),ISBLANK($B$7),$A21="Residential urban land",$A21="Commercial/industrial urban land",$A21="Open urban land",$A21="Greenspace",$A21="Community food growing",$A21="Woodland",$A21="Shrub",$A21="Water"),"",IF(ISNUMBER(IFERROR($B21*VLOOKUP((IF(
OR($A21="Residential urban land",$A21="Commercial/industrial urban land",$A21="Open urban land",$A21="Greenspace",$A21="Community food growing",$A21="Woodland",$A21="Shrub",$A21="Water"),"|||"&amp;$A21,(VLOOKUP(Nutrients_from_current_land_use!$B$5,Value_look_up_tables!$A$644:$B$653,2,FALSE)&amp;"|"&amp;$A21&amp;"|"&amp;VLOOKUP(Nutrients_from_current_land_use!$B$8,Value_look_up_tables!$A$666:$B$667,2,FALSE)&amp;"|"&amp;VLOOKUP(Nutrients_from_current_land_use!$B$7,Value_look_up_tables!$A$618:$C$640,3,FALSE)&amp;"|"&amp;VLOOKUP($B$6,Value_look_up_tables!$A$657:$B$662,2,FALSE)))),Value_look_up_tables!$F$90:$H$614,3,FALSE),
IFERROR($B21*VLOOKUP($A21&amp;"|"&amp;VLOOKUP(Nutrients_from_current_land_use!$B$8,Value_look_up_tables!$A$666:$B$667,2,FALSE)&amp;"|"&amp;VLOOKUP(Nutrients_from_current_land_use!$B$7,Value_look_up_tables!$A$618:$C$640,3,FALSE)&amp;"|"&amp;VLOOKUP($B$6,Value_look_up_tables!$A$657:$B$662,2,FALSE),Value_look_up_tables!$F$90:$H$614,3,FALSE),"In the absence of real world data, this figure has been generated using the most relevant average nutrient export coefficient."))),"","In the absence of real world data, this figure has been generated using the most relevant average nutrient export coefficient."))</f>
        <v/>
      </c>
    </row>
    <row r="22" spans="1:6" ht="37.5" customHeight="1">
      <c r="A22" s="4"/>
      <c r="B22" s="15"/>
      <c r="C22" s="94" t="str">
        <f>IF(OR(ISBLANK($A22),ISBLANK($B22),ISBLANK($B$6),ISBLANK($B$7)),"",IFERROR($B22*VLOOKUP((IF(OR($A22="Residential urban land",$A22="Commercial/industrial urban land",$A22="Open urban land",$A22="Greenspace",$A22="Community food growing",$A22="Woodland",$A22="Shrub", $A22="Water"), "|||"&amp;$A22, (VLOOKUP(Nutrients_from_current_land_use!$B$5,Value_look_up_tables!$A$644:$B$653,2,FALSE)&amp;"|"&amp;$A22&amp;"|"&amp;VLOOKUP(Nutrients_from_current_land_use!$B$8,Value_look_up_tables!$A$666:$B$667,2,FALSE)&amp;"|"&amp;VLOOKUP(Nutrients_from_current_land_use!$B$7,Value_look_up_tables!$A$618:$C$640,3,FALSE)&amp;"|"&amp;VLOOKUP($B$6,Value_look_up_tables!$A$657:$B$662,2,FALSE)))),Value_look_up_tables!$F$90:$H$614,3,FALSE),
IFERROR(IFERROR($B22*VLOOKUP($A22&amp;"|"&amp;VLOOKUP(Nutrients_from_current_land_use!$B$8,Value_look_up_tables!$A$666:$B$667,2,FALSE)&amp;"|"&amp;VLOOKUP(Nutrients_from_current_land_use!$B$7,Value_look_up_tables!$A$618:$C$640,3,FALSE)&amp;"|"&amp;VLOOKUP($B$6,Value_look_up_tables!$A$657:$B$662,2,FALSE),Value_look_up_tables!$F$90:$H$614,3,FALSE),IFERROR($B22*VLOOKUP($A22&amp;"|"&amp;"TRUE"&amp;"|"&amp;VLOOKUP(Nutrients_from_current_land_use!$B$7,Value_look_up_tables!$A$618:$C$640,3,FALSE)&amp;"|"&amp;VLOOKUP($B$6,Value_look_up_tables!$A$657:$B$662,2,FALSE),Value_look_up_tables!$F$90:$H$614,3,FALSE),$B22*VLOOKUP($A22&amp;"|"&amp;VLOOKUP(Nutrients_from_current_land_use!$B$8,Value_look_up_tables!$A$666:$B$667,2,FALSE)&amp;"|"&amp;VLOOKUP(Nutrients_from_current_land_use!$B$7,Value_look_up_tables!$A$618:$C$640,3,FALSE)&amp;"|"&amp;"DrainedArGr",Value_look_up_tables!$F$90:$H$614,3,FALSE))),IFERROR($B22*VLOOKUP($A22&amp;"|"&amp;VLOOKUP(Nutrients_from_current_land_use!$B$7,Value_look_up_tables!$A$618:$C$640,3,FALSE),Value_look_up_tables!$I$90:$K$606,3,FALSE),$B22*VLOOKUP($A22,Value_look_up_tables!$B$90:$M$606,12,FALSE)))))</f>
        <v/>
      </c>
      <c r="D22" s="95" t="str">
        <f>IF(
OR(ISBLANK($A22),ISBLANK($B22),ISBLANK($B$6),ISBLANK($B$5),ISBLANK($B$7),$A22="Residential urban land",$A22="Commercial/industrial urban land",$A22="Open urban land",$A22="Greenspace",$A22="Community food growing",$A22="Woodland",$A22="Shrub",$A22="Water"),"",IF(ISNUMBER(IFERROR($B22*VLOOKUP((IF(
OR($A22="Residential urban land",$A22="Commercial/industrial urban land",$A22="Open urban land",$A22="Greenspace",$A22="Community food growing",$A22="Woodland",$A22="Shrub",$A22="Water"),"|||"&amp;$A22,(VLOOKUP(Nutrients_from_current_land_use!$B$5,Value_look_up_tables!$A$644:$B$653,2,FALSE)&amp;"|"&amp;$A22&amp;"|"&amp;VLOOKUP(Nutrients_from_current_land_use!$B$8,Value_look_up_tables!$A$666:$B$667,2,FALSE)&amp;"|"&amp;VLOOKUP(Nutrients_from_current_land_use!$B$7,Value_look_up_tables!$A$618:$C$640,3,FALSE)&amp;"|"&amp;VLOOKUP($B$6,Value_look_up_tables!$A$657:$B$662,2,FALSE)))),Value_look_up_tables!$F$90:$H$614,3,FALSE),
IFERROR($B22*VLOOKUP($A22&amp;"|"&amp;VLOOKUP(Nutrients_from_current_land_use!$B$8,Value_look_up_tables!$A$666:$B$667,2,FALSE)&amp;"|"&amp;VLOOKUP(Nutrients_from_current_land_use!$B$7,Value_look_up_tables!$A$618:$C$640,3,FALSE)&amp;"|"&amp;VLOOKUP($B$6,Value_look_up_tables!$A$657:$B$662,2,FALSE),Value_look_up_tables!$F$90:$H$614,3,FALSE),"In the absence of real world data, this figure has been generated using the most relevant average nutrient export coefficient."))),"","In the absence of real world data, this figure has been generated using the most relevant average nutrient export coefficient."))</f>
        <v/>
      </c>
      <c r="F22" s="92"/>
    </row>
    <row r="23" spans="1:6" ht="37.5" customHeight="1">
      <c r="A23" s="4"/>
      <c r="B23" s="15"/>
      <c r="C23" s="94" t="str">
        <f>IF(OR(ISBLANK($A23),ISBLANK($B23),ISBLANK($B$6),ISBLANK($B$7)),"",IFERROR($B23*VLOOKUP((IF(OR($A23="Residential urban land",$A23="Commercial/industrial urban land",$A23="Open urban land",$A23="Greenspace",$A23="Community food growing",$A23="Woodland",$A23="Shrub", $A23="Water"), "|||"&amp;$A23, (VLOOKUP(Nutrients_from_current_land_use!$B$5,Value_look_up_tables!$A$644:$B$653,2,FALSE)&amp;"|"&amp;$A23&amp;"|"&amp;VLOOKUP(Nutrients_from_current_land_use!$B$8,Value_look_up_tables!$A$666:$B$667,2,FALSE)&amp;"|"&amp;VLOOKUP(Nutrients_from_current_land_use!$B$7,Value_look_up_tables!$A$618:$C$640,3,FALSE)&amp;"|"&amp;VLOOKUP($B$6,Value_look_up_tables!$A$657:$B$662,2,FALSE)))),Value_look_up_tables!$F$90:$H$614,3,FALSE),
IFERROR(IFERROR($B23*VLOOKUP($A23&amp;"|"&amp;VLOOKUP(Nutrients_from_current_land_use!$B$8,Value_look_up_tables!$A$666:$B$667,2,FALSE)&amp;"|"&amp;VLOOKUP(Nutrients_from_current_land_use!$B$7,Value_look_up_tables!$A$618:$C$640,3,FALSE)&amp;"|"&amp;VLOOKUP($B$6,Value_look_up_tables!$A$657:$B$662,2,FALSE),Value_look_up_tables!$F$90:$H$614,3,FALSE),IFERROR($B23*VLOOKUP($A23&amp;"|"&amp;"TRUE"&amp;"|"&amp;VLOOKUP(Nutrients_from_current_land_use!$B$7,Value_look_up_tables!$A$618:$C$640,3,FALSE)&amp;"|"&amp;VLOOKUP($B$6,Value_look_up_tables!$A$657:$B$662,2,FALSE),Value_look_up_tables!$F$90:$H$614,3,FALSE),$B23*VLOOKUP($A23&amp;"|"&amp;VLOOKUP(Nutrients_from_current_land_use!$B$8,Value_look_up_tables!$A$666:$B$667,2,FALSE)&amp;"|"&amp;VLOOKUP(Nutrients_from_current_land_use!$B$7,Value_look_up_tables!$A$618:$C$640,3,FALSE)&amp;"|"&amp;"DrainedArGr",Value_look_up_tables!$F$90:$H$614,3,FALSE))),IFERROR($B23*VLOOKUP($A23&amp;"|"&amp;VLOOKUP(Nutrients_from_current_land_use!$B$7,Value_look_up_tables!$A$618:$C$640,3,FALSE),Value_look_up_tables!$I$90:$K$606,3,FALSE),$B23*VLOOKUP($A23,Value_look_up_tables!$B$90:$M$606,12,FALSE)))))</f>
        <v/>
      </c>
      <c r="D23" s="95" t="str">
        <f>IF(
OR(ISBLANK($A23),ISBLANK($B23),ISBLANK($B$6),ISBLANK($B$5),ISBLANK($B$7),$A23="Residential urban land",$A23="Commercial/industrial urban land",$A23="Open urban land",$A23="Greenspace",$A23="Community food growing",$A23="Woodland",$A23="Shrub",$A23="Water"),"",IF(ISNUMBER(IFERROR($B23*VLOOKUP((IF(
OR($A23="Residential urban land",$A23="Commercial/industrial urban land",$A23="Open urban land",$A23="Greenspace",$A23="Community food growing",$A23="Woodland",$A23="Shrub",$A23="Water"),"|||"&amp;$A23,(VLOOKUP(Nutrients_from_current_land_use!$B$5,Value_look_up_tables!$A$644:$B$653,2,FALSE)&amp;"|"&amp;$A23&amp;"|"&amp;VLOOKUP(Nutrients_from_current_land_use!$B$8,Value_look_up_tables!$A$666:$B$667,2,FALSE)&amp;"|"&amp;VLOOKUP(Nutrients_from_current_land_use!$B$7,Value_look_up_tables!$A$618:$C$640,3,FALSE)&amp;"|"&amp;VLOOKUP($B$6,Value_look_up_tables!$A$657:$B$662,2,FALSE)))),Value_look_up_tables!$F$90:$H$614,3,FALSE),
IFERROR($B23*VLOOKUP($A23&amp;"|"&amp;VLOOKUP(Nutrients_from_current_land_use!$B$8,Value_look_up_tables!$A$666:$B$667,2,FALSE)&amp;"|"&amp;VLOOKUP(Nutrients_from_current_land_use!$B$7,Value_look_up_tables!$A$618:$C$640,3,FALSE)&amp;"|"&amp;VLOOKUP($B$6,Value_look_up_tables!$A$657:$B$662,2,FALSE),Value_look_up_tables!$F$90:$H$614,3,FALSE),"In the absence of real world data, this figure has been generated using the most relevant average nutrient export coefficient."))),"","In the absence of real world data, this figure has been generated using the most relevant average nutrient export coefficient."))</f>
        <v/>
      </c>
    </row>
    <row r="24" spans="1:6" ht="37.5" customHeight="1">
      <c r="A24" s="4"/>
      <c r="B24" s="15"/>
      <c r="C24" s="94" t="str">
        <f>IF(OR(ISBLANK($A24),ISBLANK($B24),ISBLANK($B$6),ISBLANK($B$7)),"",IFERROR($B24*VLOOKUP((IF(OR($A24="Residential urban land",$A24="Commercial/industrial urban land",$A24="Open urban land",$A24="Greenspace",$A24="Community food growing",$A24="Woodland",$A24="Shrub", $A24="Water"), "|||"&amp;$A24, (VLOOKUP(Nutrients_from_current_land_use!$B$5,Value_look_up_tables!$A$644:$B$653,2,FALSE)&amp;"|"&amp;$A24&amp;"|"&amp;VLOOKUP(Nutrients_from_current_land_use!$B$8,Value_look_up_tables!$A$666:$B$667,2,FALSE)&amp;"|"&amp;VLOOKUP(Nutrients_from_current_land_use!$B$7,Value_look_up_tables!$A$618:$C$640,3,FALSE)&amp;"|"&amp;VLOOKUP($B$6,Value_look_up_tables!$A$657:$B$662,2,FALSE)))),Value_look_up_tables!$F$90:$H$614,3,FALSE),
IFERROR(IFERROR($B24*VLOOKUP($A24&amp;"|"&amp;VLOOKUP(Nutrients_from_current_land_use!$B$8,Value_look_up_tables!$A$666:$B$667,2,FALSE)&amp;"|"&amp;VLOOKUP(Nutrients_from_current_land_use!$B$7,Value_look_up_tables!$A$618:$C$640,3,FALSE)&amp;"|"&amp;VLOOKUP($B$6,Value_look_up_tables!$A$657:$B$662,2,FALSE),Value_look_up_tables!$F$90:$H$614,3,FALSE),IFERROR($B24*VLOOKUP($A24&amp;"|"&amp;"TRUE"&amp;"|"&amp;VLOOKUP(Nutrients_from_current_land_use!$B$7,Value_look_up_tables!$A$618:$C$640,3,FALSE)&amp;"|"&amp;VLOOKUP($B$6,Value_look_up_tables!$A$657:$B$662,2,FALSE),Value_look_up_tables!$F$90:$H$614,3,FALSE),$B24*VLOOKUP($A24&amp;"|"&amp;VLOOKUP(Nutrients_from_current_land_use!$B$8,Value_look_up_tables!$A$666:$B$667,2,FALSE)&amp;"|"&amp;VLOOKUP(Nutrients_from_current_land_use!$B$7,Value_look_up_tables!$A$618:$C$640,3,FALSE)&amp;"|"&amp;"DrainedArGr",Value_look_up_tables!$F$90:$H$614,3,FALSE))),IFERROR($B24*VLOOKUP($A24&amp;"|"&amp;VLOOKUP(Nutrients_from_current_land_use!$B$7,Value_look_up_tables!$A$618:$C$640,3,FALSE),Value_look_up_tables!$I$90:$K$606,3,FALSE),$B24*VLOOKUP($A24,Value_look_up_tables!$B$90:$M$606,12,FALSE)))))</f>
        <v/>
      </c>
      <c r="D24" s="95" t="str">
        <f>IF(
OR(ISBLANK($A24),ISBLANK($B24),ISBLANK($B$6),ISBLANK($B$5),ISBLANK($B$7),$A24="Residential urban land",$A24="Commercial/industrial urban land",$A24="Open urban land",$A24="Greenspace",$A24="Community food growing",$A24="Woodland",$A24="Shrub",$A24="Water"),"",IF(ISNUMBER(IFERROR($B24*VLOOKUP((IF(
OR($A24="Residential urban land",$A24="Commercial/industrial urban land",$A24="Open urban land",$A24="Greenspace",$A24="Community food growing",$A24="Woodland",$A24="Shrub",$A24="Water"),"|||"&amp;$A24,(VLOOKUP(Nutrients_from_current_land_use!$B$5,Value_look_up_tables!$A$644:$B$653,2,FALSE)&amp;"|"&amp;$A24&amp;"|"&amp;VLOOKUP(Nutrients_from_current_land_use!$B$8,Value_look_up_tables!$A$666:$B$667,2,FALSE)&amp;"|"&amp;VLOOKUP(Nutrients_from_current_land_use!$B$7,Value_look_up_tables!$A$618:$C$640,3,FALSE)&amp;"|"&amp;VLOOKUP($B$6,Value_look_up_tables!$A$657:$B$662,2,FALSE)))),Value_look_up_tables!$F$90:$H$614,3,FALSE),
IFERROR($B24*VLOOKUP($A24&amp;"|"&amp;VLOOKUP(Nutrients_from_current_land_use!$B$8,Value_look_up_tables!$A$666:$B$667,2,FALSE)&amp;"|"&amp;VLOOKUP(Nutrients_from_current_land_use!$B$7,Value_look_up_tables!$A$618:$C$640,3,FALSE)&amp;"|"&amp;VLOOKUP($B$6,Value_look_up_tables!$A$657:$B$662,2,FALSE),Value_look_up_tables!$F$90:$H$614,3,FALSE),"In the absence of real world data, this figure has been generated using the most relevant average nutrient export coefficient."))),"","In the absence of real world data, this figure has been generated using the most relevant average nutrient export coefficient."))</f>
        <v/>
      </c>
    </row>
    <row r="25" spans="1:6" ht="37.5" customHeight="1">
      <c r="A25" s="4"/>
      <c r="B25" s="15"/>
      <c r="C25" s="94" t="str">
        <f>IF(OR(ISBLANK($A25),ISBLANK($B25),ISBLANK($B$6),ISBLANK($B$7)),"",IFERROR($B25*VLOOKUP((IF(OR($A25="Residential urban land",$A25="Commercial/industrial urban land",$A25="Open urban land",$A25="Greenspace",$A25="Community food growing",$A25="Woodland",$A25="Shrub", $A25="Water"), "|||"&amp;$A25, (VLOOKUP(Nutrients_from_current_land_use!$B$5,Value_look_up_tables!$A$644:$B$653,2,FALSE)&amp;"|"&amp;$A25&amp;"|"&amp;VLOOKUP(Nutrients_from_current_land_use!$B$8,Value_look_up_tables!$A$666:$B$667,2,FALSE)&amp;"|"&amp;VLOOKUP(Nutrients_from_current_land_use!$B$7,Value_look_up_tables!$A$618:$C$640,3,FALSE)&amp;"|"&amp;VLOOKUP($B$6,Value_look_up_tables!$A$657:$B$662,2,FALSE)))),Value_look_up_tables!$F$90:$H$614,3,FALSE),
IFERROR(IFERROR($B25*VLOOKUP($A25&amp;"|"&amp;VLOOKUP(Nutrients_from_current_land_use!$B$8,Value_look_up_tables!$A$666:$B$667,2,FALSE)&amp;"|"&amp;VLOOKUP(Nutrients_from_current_land_use!$B$7,Value_look_up_tables!$A$618:$C$640,3,FALSE)&amp;"|"&amp;VLOOKUP($B$6,Value_look_up_tables!$A$657:$B$662,2,FALSE),Value_look_up_tables!$F$90:$H$614,3,FALSE),IFERROR($B25*VLOOKUP($A25&amp;"|"&amp;"TRUE"&amp;"|"&amp;VLOOKUP(Nutrients_from_current_land_use!$B$7,Value_look_up_tables!$A$618:$C$640,3,FALSE)&amp;"|"&amp;VLOOKUP($B$6,Value_look_up_tables!$A$657:$B$662,2,FALSE),Value_look_up_tables!$F$90:$H$614,3,FALSE),$B25*VLOOKUP($A25&amp;"|"&amp;VLOOKUP(Nutrients_from_current_land_use!$B$8,Value_look_up_tables!$A$666:$B$667,2,FALSE)&amp;"|"&amp;VLOOKUP(Nutrients_from_current_land_use!$B$7,Value_look_up_tables!$A$618:$C$640,3,FALSE)&amp;"|"&amp;"DrainedArGr",Value_look_up_tables!$F$90:$H$614,3,FALSE))),IFERROR($B25*VLOOKUP($A25&amp;"|"&amp;VLOOKUP(Nutrients_from_current_land_use!$B$7,Value_look_up_tables!$A$618:$C$640,3,FALSE),Value_look_up_tables!$I$90:$K$606,3,FALSE),$B25*VLOOKUP($A25,Value_look_up_tables!$B$90:$M$606,12,FALSE)))))</f>
        <v/>
      </c>
      <c r="D25" s="95" t="str">
        <f>IF(
OR(ISBLANK($A25),ISBLANK($B25),ISBLANK($B$6),ISBLANK($B$5),ISBLANK($B$7),$A25="Residential urban land",$A25="Commercial/industrial urban land",$A25="Open urban land",$A25="Greenspace",$A25="Community food growing",$A25="Woodland",$A25="Shrub",$A25="Water"),"",IF(ISNUMBER(IFERROR($B25*VLOOKUP((IF(
OR($A25="Residential urban land",$A25="Commercial/industrial urban land",$A25="Open urban land",$A25="Greenspace",$A25="Community food growing",$A25="Woodland",$A25="Shrub",$A25="Water"),"|||"&amp;$A25,(VLOOKUP(Nutrients_from_current_land_use!$B$5,Value_look_up_tables!$A$644:$B$653,2,FALSE)&amp;"|"&amp;$A25&amp;"|"&amp;VLOOKUP(Nutrients_from_current_land_use!$B$8,Value_look_up_tables!$A$666:$B$667,2,FALSE)&amp;"|"&amp;VLOOKUP(Nutrients_from_current_land_use!$B$7,Value_look_up_tables!$A$618:$C$640,3,FALSE)&amp;"|"&amp;VLOOKUP($B$6,Value_look_up_tables!$A$657:$B$662,2,FALSE)))),Value_look_up_tables!$F$90:$H$614,3,FALSE),
IFERROR($B25*VLOOKUP($A25&amp;"|"&amp;VLOOKUP(Nutrients_from_current_land_use!$B$8,Value_look_up_tables!$A$666:$B$667,2,FALSE)&amp;"|"&amp;VLOOKUP(Nutrients_from_current_land_use!$B$7,Value_look_up_tables!$A$618:$C$640,3,FALSE)&amp;"|"&amp;VLOOKUP($B$6,Value_look_up_tables!$A$657:$B$662,2,FALSE),Value_look_up_tables!$F$90:$H$614,3,FALSE),"In the absence of real world data, this figure has been generated using the most relevant average nutrient export coefficient."))),"","In the absence of real world data, this figure has been generated using the most relevant average nutrient export coefficient."))</f>
        <v/>
      </c>
    </row>
    <row r="26" spans="1:6" ht="37.5" customHeight="1">
      <c r="A26" s="4"/>
      <c r="B26" s="15"/>
      <c r="C26" s="94" t="str">
        <f>IF(OR(ISBLANK($A26),ISBLANK($B26),ISBLANK($B$6),ISBLANK($B$7)),"",IFERROR($B26*VLOOKUP((IF(OR($A26="Residential urban land",$A26="Commercial/industrial urban land",$A26="Open urban land",$A26="Greenspace",$A26="Community food growing",$A26="Woodland",$A26="Shrub", $A26="Water"), "|||"&amp;$A26, (VLOOKUP(Nutrients_from_current_land_use!$B$5,Value_look_up_tables!$A$644:$B$653,2,FALSE)&amp;"|"&amp;$A26&amp;"|"&amp;VLOOKUP(Nutrients_from_current_land_use!$B$8,Value_look_up_tables!$A$666:$B$667,2,FALSE)&amp;"|"&amp;VLOOKUP(Nutrients_from_current_land_use!$B$7,Value_look_up_tables!$A$618:$C$640,3,FALSE)&amp;"|"&amp;VLOOKUP($B$6,Value_look_up_tables!$A$657:$B$662,2,FALSE)))),Value_look_up_tables!$F$90:$H$614,3,FALSE),
IFERROR(IFERROR($B26*VLOOKUP($A26&amp;"|"&amp;VLOOKUP(Nutrients_from_current_land_use!$B$8,Value_look_up_tables!$A$666:$B$667,2,FALSE)&amp;"|"&amp;VLOOKUP(Nutrients_from_current_land_use!$B$7,Value_look_up_tables!$A$618:$C$640,3,FALSE)&amp;"|"&amp;VLOOKUP($B$6,Value_look_up_tables!$A$657:$B$662,2,FALSE),Value_look_up_tables!$F$90:$H$614,3,FALSE),IFERROR($B26*VLOOKUP($A26&amp;"|"&amp;"TRUE"&amp;"|"&amp;VLOOKUP(Nutrients_from_current_land_use!$B$7,Value_look_up_tables!$A$618:$C$640,3,FALSE)&amp;"|"&amp;VLOOKUP($B$6,Value_look_up_tables!$A$657:$B$662,2,FALSE),Value_look_up_tables!$F$90:$H$614,3,FALSE),$B26*VLOOKUP($A26&amp;"|"&amp;VLOOKUP(Nutrients_from_current_land_use!$B$8,Value_look_up_tables!$A$666:$B$667,2,FALSE)&amp;"|"&amp;VLOOKUP(Nutrients_from_current_land_use!$B$7,Value_look_up_tables!$A$618:$C$640,3,FALSE)&amp;"|"&amp;"DrainedArGr",Value_look_up_tables!$F$90:$H$614,3,FALSE))),IFERROR($B26*VLOOKUP($A26&amp;"|"&amp;VLOOKUP(Nutrients_from_current_land_use!$B$7,Value_look_up_tables!$A$618:$C$640,3,FALSE),Value_look_up_tables!$I$90:$K$606,3,FALSE),$B26*VLOOKUP($A26,Value_look_up_tables!$B$90:$M$606,12,FALSE)))))</f>
        <v/>
      </c>
      <c r="D26" s="95" t="str">
        <f>IF(
OR(ISBLANK($A26),ISBLANK($B26),ISBLANK($B$6),ISBLANK($B$5),ISBLANK($B$7),$A26="Residential urban land",$A26="Commercial/industrial urban land",$A26="Open urban land",$A26="Greenspace",$A26="Community food growing",$A26="Woodland",$A26="Shrub",$A26="Water"),"",IF(ISNUMBER(IFERROR($B26*VLOOKUP((IF(
OR($A26="Residential urban land",$A26="Commercial/industrial urban land",$A26="Open urban land",$A26="Greenspace",$A26="Community food growing",$A26="Woodland",$A26="Shrub",$A26="Water"),"|||"&amp;$A26,(VLOOKUP(Nutrients_from_current_land_use!$B$5,Value_look_up_tables!$A$644:$B$653,2,FALSE)&amp;"|"&amp;$A26&amp;"|"&amp;VLOOKUP(Nutrients_from_current_land_use!$B$8,Value_look_up_tables!$A$666:$B$667,2,FALSE)&amp;"|"&amp;VLOOKUP(Nutrients_from_current_land_use!$B$7,Value_look_up_tables!$A$618:$C$640,3,FALSE)&amp;"|"&amp;VLOOKUP($B$6,Value_look_up_tables!$A$657:$B$662,2,FALSE)))),Value_look_up_tables!$F$90:$H$614,3,FALSE),
IFERROR($B26*VLOOKUP($A26&amp;"|"&amp;VLOOKUP(Nutrients_from_current_land_use!$B$8,Value_look_up_tables!$A$666:$B$667,2,FALSE)&amp;"|"&amp;VLOOKUP(Nutrients_from_current_land_use!$B$7,Value_look_up_tables!$A$618:$C$640,3,FALSE)&amp;"|"&amp;VLOOKUP($B$6,Value_look_up_tables!$A$657:$B$662,2,FALSE),Value_look_up_tables!$F$90:$H$614,3,FALSE),"In the absence of real world data, this figure has been generated using the most relevant average nutrient export coefficient."))),"","In the absence of real world data, this figure has been generated using the most relevant average nutrient export coefficient."))</f>
        <v/>
      </c>
    </row>
    <row r="27" spans="1:6" ht="37.5" customHeight="1">
      <c r="A27" s="4"/>
      <c r="B27" s="15"/>
      <c r="C27" s="94" t="str">
        <f>IF(OR(ISBLANK($A27),ISBLANK($B27),ISBLANK($B$6),ISBLANK($B$7)),"",IFERROR($B27*VLOOKUP((IF(OR($A27="Residential urban land",$A27="Commercial/industrial urban land",$A27="Open urban land",$A27="Greenspace",$A27="Community food growing",$A27="Woodland",$A27="Shrub", $A27="Water"), "|||"&amp;$A27, (VLOOKUP(Nutrients_from_current_land_use!$B$5,Value_look_up_tables!$A$644:$B$653,2,FALSE)&amp;"|"&amp;$A27&amp;"|"&amp;VLOOKUP(Nutrients_from_current_land_use!$B$8,Value_look_up_tables!$A$666:$B$667,2,FALSE)&amp;"|"&amp;VLOOKUP(Nutrients_from_current_land_use!$B$7,Value_look_up_tables!$A$618:$C$640,3,FALSE)&amp;"|"&amp;VLOOKUP($B$6,Value_look_up_tables!$A$657:$B$662,2,FALSE)))),Value_look_up_tables!$F$90:$H$614,3,FALSE),
IFERROR(IFERROR($B27*VLOOKUP($A27&amp;"|"&amp;VLOOKUP(Nutrients_from_current_land_use!$B$8,Value_look_up_tables!$A$666:$B$667,2,FALSE)&amp;"|"&amp;VLOOKUP(Nutrients_from_current_land_use!$B$7,Value_look_up_tables!$A$618:$C$640,3,FALSE)&amp;"|"&amp;VLOOKUP($B$6,Value_look_up_tables!$A$657:$B$662,2,FALSE),Value_look_up_tables!$F$90:$H$614,3,FALSE),IFERROR($B27*VLOOKUP($A27&amp;"|"&amp;"TRUE"&amp;"|"&amp;VLOOKUP(Nutrients_from_current_land_use!$B$7,Value_look_up_tables!$A$618:$C$640,3,FALSE)&amp;"|"&amp;VLOOKUP($B$6,Value_look_up_tables!$A$657:$B$662,2,FALSE),Value_look_up_tables!$F$90:$H$614,3,FALSE),$B27*VLOOKUP($A27&amp;"|"&amp;VLOOKUP(Nutrients_from_current_land_use!$B$8,Value_look_up_tables!$A$666:$B$667,2,FALSE)&amp;"|"&amp;VLOOKUP(Nutrients_from_current_land_use!$B$7,Value_look_up_tables!$A$618:$C$640,3,FALSE)&amp;"|"&amp;"DrainedArGr",Value_look_up_tables!$F$90:$H$614,3,FALSE))),IFERROR($B27*VLOOKUP($A27&amp;"|"&amp;VLOOKUP(Nutrients_from_current_land_use!$B$7,Value_look_up_tables!$A$618:$C$640,3,FALSE),Value_look_up_tables!$I$90:$K$606,3,FALSE),$B27*VLOOKUP($A27,Value_look_up_tables!$B$90:$M$606,12,FALSE)))))</f>
        <v/>
      </c>
      <c r="D27" s="95" t="str">
        <f>IF(
OR(ISBLANK($A27),ISBLANK($B27),ISBLANK($B$6),ISBLANK($B$5),ISBLANK($B$7),$A27="Residential urban land",$A27="Commercial/industrial urban land",$A27="Open urban land",$A27="Greenspace",$A27="Community food growing",$A27="Woodland",$A27="Shrub",$A27="Water"),"",IF(ISNUMBER(IFERROR($B27*VLOOKUP((IF(
OR($A27="Residential urban land",$A27="Commercial/industrial urban land",$A27="Open urban land",$A27="Greenspace",$A27="Community food growing",$A27="Woodland",$A27="Shrub",$A27="Water"),"|||"&amp;$A27,(VLOOKUP(Nutrients_from_current_land_use!$B$5,Value_look_up_tables!$A$644:$B$653,2,FALSE)&amp;"|"&amp;$A27&amp;"|"&amp;VLOOKUP(Nutrients_from_current_land_use!$B$8,Value_look_up_tables!$A$666:$B$667,2,FALSE)&amp;"|"&amp;VLOOKUP(Nutrients_from_current_land_use!$B$7,Value_look_up_tables!$A$618:$C$640,3,FALSE)&amp;"|"&amp;VLOOKUP($B$6,Value_look_up_tables!$A$657:$B$662,2,FALSE)))),Value_look_up_tables!$F$90:$H$614,3,FALSE),
IFERROR($B27*VLOOKUP($A27&amp;"|"&amp;VLOOKUP(Nutrients_from_current_land_use!$B$8,Value_look_up_tables!$A$666:$B$667,2,FALSE)&amp;"|"&amp;VLOOKUP(Nutrients_from_current_land_use!$B$7,Value_look_up_tables!$A$618:$C$640,3,FALSE)&amp;"|"&amp;VLOOKUP($B$6,Value_look_up_tables!$A$657:$B$662,2,FALSE),Value_look_up_tables!$F$90:$H$614,3,FALSE),"In the absence of real world data, this figure has been generated using the most relevant average nutrient export coefficient."))),"","In the absence of real world data, this figure has been generated using the most relevant average nutrient export coefficient."))</f>
        <v/>
      </c>
    </row>
    <row r="28" spans="1:6" ht="24" customHeight="1">
      <c r="A28" s="35" t="s">
        <v>96</v>
      </c>
      <c r="B28" s="16">
        <f>SUM(B11:B27)</f>
        <v>0</v>
      </c>
      <c r="C28" s="17">
        <f>SUM(C11:C27)</f>
        <v>0</v>
      </c>
      <c r="D28" s="20"/>
    </row>
    <row r="30" spans="1:6" ht="15.75">
      <c r="F30" s="18"/>
    </row>
  </sheetData>
  <sheetProtection algorithmName="SHA-512" hashValue="+gZeJdl88OcuvKxtdk6IDDB3mJwzh2V9PLIan0Xq0y6dbLOBChMrRM2S4KjFpJp3Xfo/tUXkoMLNd+b8xX7HRw==" saltValue="juphD1VPEdFc4bjSE37V7w==" spinCount="100000" sheet="1" objects="1" scenarios="1"/>
  <protectedRanges>
    <protectedRange algorithmName="SHA-512" hashValue="6MaqfLmjxE2CMsYMEtptASTKbC7XykMYNd+AlVy+V2v/64BykwcwkRmAkImBIYM0n+Am+TaTWEeHGgFZHNJWgA==" saltValue="1lVOneDC33VcvqS0774YtQ==" spinCount="100000" sqref="B5:B8 A11:B27" name="Range1"/>
  </protectedRanges>
  <conditionalFormatting sqref="D11:D27">
    <cfRule type="expression" dxfId="97" priority="14">
      <formula>($D11="In the absence of real world data, this figure has been generated using the most relevant average nutrient reduction coefficient.")</formula>
    </cfRule>
  </conditionalFormatting>
  <dataValidations xWindow="173" yWindow="764" count="1">
    <dataValidation type="decimal" operator="greaterThanOrEqual" allowBlank="1" showErrorMessage="1" prompt="Please enter area in hectares." sqref="B11:B27" xr:uid="{7A3F0B97-DB05-43E3-94F5-093694D5E348}">
      <formula1>0</formula1>
    </dataValidation>
  </dataValidations>
  <pageMargins left="0.7" right="0.7" top="0.75" bottom="0.75" header="0.3" footer="0.3"/>
  <pageSetup paperSize="9" orientation="portrait" r:id="rId1"/>
  <tableParts count="2">
    <tablePart r:id="rId2"/>
    <tablePart r:id="rId3"/>
  </tableParts>
  <extLst>
    <ext xmlns:x14="http://schemas.microsoft.com/office/spreadsheetml/2009/9/main" uri="{CCE6A557-97BC-4b89-ADB6-D9C93CAAB3DF}">
      <x14:dataValidations xmlns:xm="http://schemas.microsoft.com/office/excel/2006/main" xWindow="173" yWindow="764" count="5">
        <x14:dataValidation type="list" operator="greaterThan" allowBlank="1" showErrorMessage="1" errorTitle="Catchment Error" error="Please enter your catchment." prompt="Please enter the Operational Catchment that the development site is within. If unsure Please see the instructions page (Section 3.1) for guidance on how to determine this." xr:uid="{B2B19558-C6B4-46F2-B681-B62D4CF291FE}">
          <x14:formula1>
            <xm:f>Value_look_up_tables!$A$644:$A$653</xm:f>
          </x14:formula1>
          <xm:sqref>B5</xm:sqref>
        </x14:dataValidation>
        <x14:dataValidation type="list" allowBlank="1" showErrorMessage="1" errorTitle="Rainfall" error="Rainfall must be entered from the drop down list." prompt="Please enter the annual average rainfall for the development site. If unsure please see the instructions page (Section 3.3) for guidance on how to determine this. If the rainfall volume is not on the list, please select the nearest value." xr:uid="{506A711F-D616-42C7-91D7-47C349233471}">
          <x14:formula1>
            <xm:f>Value_look_up_tables!$A$624:$A$635</xm:f>
          </x14:formula1>
          <xm:sqref>B7</xm:sqref>
        </x14:dataValidation>
        <x14:dataValidation type="list" showErrorMessage="1" errorTitle="NVZ" error="Please select whether development area is within an NVZ." prompt="Please select whether the development area is within an NVZ. If unsure please see the instructions page (Section 3.4) for guidance on how to determine this. " xr:uid="{9F25A89B-2F33-4BD1-97BD-EA33B22A96BB}">
          <x14:formula1>
            <xm:f>Value_look_up_tables!$A$666:$A$667</xm:f>
          </x14:formula1>
          <xm:sqref>B8</xm:sqref>
        </x14:dataValidation>
        <x14:dataValidation type="list" operator="greaterThan" allowBlank="1" showErrorMessage="1" errorTitle="Soil drainage type" error="Pleas enter the soil drainage type for the development site." prompt="Please enter the soil drainage type for the development site. If unsure please see the instructions page (Section 3.2) for guidance on how to determine this." xr:uid="{30EB6C55-0D33-4679-BDCD-D3A716B82E75}">
          <x14:formula1>
            <xm:f>Value_look_up_tables!$A$657:$A$662</xm:f>
          </x14:formula1>
          <xm:sqref>B6</xm:sqref>
        </x14:dataValidation>
        <x14:dataValidation type="list" allowBlank="1" showErrorMessage="1" errorTitle="Landcover" error="Please select all pre exisitng landcover types." prompt="Select exisiting (pre-development) land use types from the drop down list." xr:uid="{3D7D9629-040D-41DD-980D-2CF48476BDE7}">
          <x14:formula1>
            <xm:f>Value_look_up_tables!$A$691:$A$706</xm:f>
          </x14:formula1>
          <xm:sqref>A11:A27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F1268-2FDD-4208-B879-2DF0627A5BBD}">
  <dimension ref="A1:E22"/>
  <sheetViews>
    <sheetView zoomScaleNormal="100" workbookViewId="0"/>
  </sheetViews>
  <sheetFormatPr defaultColWidth="9.140625" defaultRowHeight="15"/>
  <cols>
    <col min="1" max="1" width="69" style="88" customWidth="1"/>
    <col min="2" max="2" width="40.5703125" style="88" customWidth="1"/>
    <col min="3" max="3" width="24.5703125" style="88" customWidth="1"/>
    <col min="4" max="473" width="8.5703125" style="88" customWidth="1"/>
    <col min="474" max="16384" width="9.140625" style="88"/>
  </cols>
  <sheetData>
    <row r="1" spans="1:3" ht="30.75" customHeight="1">
      <c r="A1" s="13" t="s">
        <v>15</v>
      </c>
      <c r="B1" s="48"/>
      <c r="C1" s="48"/>
    </row>
    <row r="2" spans="1:3" ht="238.5" customHeight="1">
      <c r="A2" s="27" t="s">
        <v>97</v>
      </c>
      <c r="B2" s="18"/>
      <c r="C2" s="48"/>
    </row>
    <row r="3" spans="1:3" ht="69.95" customHeight="1">
      <c r="A3" s="19" t="s">
        <v>98</v>
      </c>
      <c r="B3" s="89"/>
      <c r="C3" s="89"/>
    </row>
    <row r="4" spans="1:3" ht="54" customHeight="1">
      <c r="A4" s="28" t="s">
        <v>99</v>
      </c>
      <c r="B4" s="28" t="s">
        <v>93</v>
      </c>
      <c r="C4" s="28" t="s">
        <v>100</v>
      </c>
    </row>
    <row r="5" spans="1:3" ht="23.25" customHeight="1">
      <c r="A5" s="29"/>
      <c r="B5" s="15"/>
      <c r="C5" s="33" t="str">
        <f>IF(OR(ISBLANK(A5),ISBLANK(B5)),"",B5*VLOOKUP((IF(OR(A5="Residential urban land",A5="Commercial/industrial urban land",A5="Open urban land",A5="Greenspace",A5="Community food growing",A5="Woodland",A5="Shrub", A5="Water"), "|||"&amp;A5, (VLOOKUP(Nutrients_from_current_land_use!$B$5,Value_look_up_tables!$A$644:$B$653,2,FALSE)&amp;"|"&amp;A5&amp;"|"&amp;VLOOKUP(Nutrients_from_current_land_use!#REF!,Value_look_up_tables!$A$666:$B$667,2,FALSE)&amp;"|"&amp;VLOOKUP(Nutrients_from_current_land_use!#REF!,Value_look_up_tables!$A$618:$C$640,3,FALSE)&amp;"|"&amp;VLOOKUP(Nutrients_from_current_land_use!$B$6,Value_look_up_tables!$A$657:$B$662,2,FALSE)))),Value_look_up_tables!$F$90:$H$614,3,FALSE))</f>
        <v/>
      </c>
    </row>
    <row r="6" spans="1:3" ht="23.25" customHeight="1">
      <c r="A6" s="1"/>
      <c r="B6" s="14"/>
      <c r="C6" s="31" t="str">
        <f>IF(OR(ISBLANK(A6),ISBLANK(B6)),"",B6*VLOOKUP((IF(OR(A6="Residential urban land",A6="Commercial/industrial urban land",A6="Open urban land",A6="Greenspace",A6="Community food growing",A6="Woodland",A6="Shrub", A6="Water"), "|||"&amp;A6, (VLOOKUP(Nutrients_from_current_land_use!$B$5,Value_look_up_tables!$A$644:$B$653,2,FALSE)&amp;"|"&amp;A6&amp;"|"&amp;VLOOKUP(Nutrients_from_current_land_use!#REF!,Value_look_up_tables!$A$666:$B$667,2,FALSE)&amp;"|"&amp;VLOOKUP(Nutrients_from_current_land_use!#REF!,Value_look_up_tables!$A$618:$C$640,3,FALSE)&amp;"|"&amp;VLOOKUP(Nutrients_from_current_land_use!$B$6,Value_look_up_tables!$A$657:$B$662,2,FALSE)))),Value_look_up_tables!$F$90:$H$614,3,FALSE))</f>
        <v/>
      </c>
    </row>
    <row r="7" spans="1:3" ht="23.25" customHeight="1">
      <c r="A7" s="1"/>
      <c r="B7" s="14"/>
      <c r="C7" s="31" t="str">
        <f>IF(OR(ISBLANK(A7),ISBLANK(B7)),"",B7*VLOOKUP((IF(OR(A7="Residential urban land",A7="Commercial/industrial urban land",A7="Open urban land",A7="Greenspace",A7="Community food growing",A7="Woodland",A7="Shrub", A7="Water"), "|||"&amp;A7, (VLOOKUP(Nutrients_from_current_land_use!$B$5,Value_look_up_tables!$A$644:$B$653,2,FALSE)&amp;"|"&amp;A7&amp;"|"&amp;VLOOKUP(Nutrients_from_current_land_use!#REF!,Value_look_up_tables!$A$666:$B$667,2,FALSE)&amp;"|"&amp;VLOOKUP(Nutrients_from_current_land_use!#REF!,Value_look_up_tables!$A$618:$C$640,3,FALSE)&amp;"|"&amp;VLOOKUP(Nutrients_from_current_land_use!$B$6,Value_look_up_tables!$A$657:$B$662,2,FALSE)))),Value_look_up_tables!$F$90:$H$614,3,FALSE))</f>
        <v/>
      </c>
    </row>
    <row r="8" spans="1:3" ht="23.25" customHeight="1">
      <c r="A8" s="1"/>
      <c r="B8" s="14"/>
      <c r="C8" s="31" t="str">
        <f>IF(OR(ISBLANK(A8),ISBLANK(B8)),"",B8*VLOOKUP((IF(OR(A8="Residential urban land",A8="Commercial/industrial urban land",A8="Open urban land",A8="Greenspace",A8="Community food growing",A8="Woodland",A8="Shrub", A8="Water"), "|||"&amp;A8, (VLOOKUP(Nutrients_from_current_land_use!$B$5,Value_look_up_tables!$A$644:$B$653,2,FALSE)&amp;"|"&amp;A8&amp;"|"&amp;VLOOKUP(Nutrients_from_current_land_use!#REF!,Value_look_up_tables!$A$666:$B$667,2,FALSE)&amp;"|"&amp;VLOOKUP(Nutrients_from_current_land_use!#REF!,Value_look_up_tables!$A$618:$C$640,3,FALSE)&amp;"|"&amp;VLOOKUP(Nutrients_from_current_land_use!$B$6,Value_look_up_tables!$A$657:$B$662,2,FALSE)))),Value_look_up_tables!$F$90:$H$614,3,FALSE))</f>
        <v/>
      </c>
    </row>
    <row r="9" spans="1:3" ht="23.25" customHeight="1">
      <c r="A9" s="1"/>
      <c r="B9" s="14"/>
      <c r="C9" s="31" t="str">
        <f>IF(OR(ISBLANK(A9),ISBLANK(B9)),"",B9*VLOOKUP((IF(OR(A9="Residential urban land",A9="Commercial/industrial urban land",A9="Open urban land",A9="Greenspace",A9="Community food growing",A9="Woodland",A9="Shrub", A9="Water"), "|||"&amp;A9, (VLOOKUP(Nutrients_from_current_land_use!$B$5,Value_look_up_tables!$A$644:$B$653,2,FALSE)&amp;"|"&amp;A9&amp;"|"&amp;VLOOKUP(Nutrients_from_current_land_use!#REF!,Value_look_up_tables!$A$666:$B$667,2,FALSE)&amp;"|"&amp;VLOOKUP(Nutrients_from_current_land_use!#REF!,Value_look_up_tables!$A$618:$C$640,3,FALSE)&amp;"|"&amp;VLOOKUP(Nutrients_from_current_land_use!$B$6,Value_look_up_tables!$A$657:$B$662,2,FALSE)))),Value_look_up_tables!$F$90:$H$614,3,FALSE))</f>
        <v/>
      </c>
    </row>
    <row r="10" spans="1:3" ht="23.25" customHeight="1">
      <c r="A10" s="1"/>
      <c r="B10" s="14"/>
      <c r="C10" s="31" t="str">
        <f>IF(OR(ISBLANK(A10),ISBLANK(B10)),"",B10*VLOOKUP((IF(OR(A10="Residential urban land",A10="Commercial/industrial urban land",A10="Open urban land",A10="Greenspace",A10="Community food growing",A10="Woodland",A10="Shrub", A10="Water"), "|||"&amp;A10, (VLOOKUP(Nutrients_from_current_land_use!$B$5,Value_look_up_tables!$A$644:$B$653,2,FALSE)&amp;"|"&amp;A10&amp;"|"&amp;VLOOKUP(Nutrients_from_current_land_use!#REF!,Value_look_up_tables!$A$666:$B$667,2,FALSE)&amp;"|"&amp;VLOOKUP(Nutrients_from_current_land_use!#REF!,Value_look_up_tables!$A$618:$C$640,3,FALSE)&amp;"|"&amp;VLOOKUP(Nutrients_from_current_land_use!$B$6,Value_look_up_tables!$A$657:$B$662,2,FALSE)))),Value_look_up_tables!$F$90:$H$614,3,FALSE))</f>
        <v/>
      </c>
    </row>
    <row r="11" spans="1:3" ht="23.25" customHeight="1">
      <c r="A11" s="1"/>
      <c r="B11" s="14"/>
      <c r="C11" s="31" t="str">
        <f>IF(OR(ISBLANK(A11),ISBLANK(B11)),"",B11*VLOOKUP((IF(OR(A11="Residential urban land",A11="Commercial/industrial urban land",A11="Open urban land",A11="Greenspace",A11="Community food growing",A11="Woodland",A11="Shrub", A11="Water"), "|||"&amp;A11, (VLOOKUP(Nutrients_from_current_land_use!$B$5,Value_look_up_tables!$A$644:$B$653,2,FALSE)&amp;"|"&amp;A11&amp;"|"&amp;VLOOKUP(Nutrients_from_current_land_use!#REF!,Value_look_up_tables!$A$666:$B$667,2,FALSE)&amp;"|"&amp;VLOOKUP(Nutrients_from_current_land_use!#REF!,Value_look_up_tables!$A$618:$C$640,3,FALSE)&amp;"|"&amp;VLOOKUP(Nutrients_from_current_land_use!$B$6,Value_look_up_tables!$A$657:$B$662,2,FALSE)))),Value_look_up_tables!$F$90:$H$614,3,FALSE))</f>
        <v/>
      </c>
    </row>
    <row r="12" spans="1:3" ht="23.25" customHeight="1">
      <c r="A12" s="1"/>
      <c r="B12" s="14"/>
      <c r="C12" s="31" t="str">
        <f>IF(OR(ISBLANK(A12),ISBLANK(B12)),"",B12*VLOOKUP((IF(OR(A12="Residential urban land",A12="Commercial/industrial urban land",A12="Open urban land",A12="Greenspace",A12="Community food growing",A12="Woodland",A12="Shrub", A12="Water"), "|||"&amp;A12, (VLOOKUP(Nutrients_from_current_land_use!$B$5,Value_look_up_tables!$A$644:$B$653,2,FALSE)&amp;"|"&amp;A12&amp;"|"&amp;VLOOKUP(Nutrients_from_current_land_use!#REF!,Value_look_up_tables!$A$666:$B$667,2,FALSE)&amp;"|"&amp;VLOOKUP(Nutrients_from_current_land_use!#REF!,Value_look_up_tables!$A$618:$C$640,3,FALSE)&amp;"|"&amp;VLOOKUP(Nutrients_from_current_land_use!$B$6,Value_look_up_tables!$A$657:$B$662,2,FALSE)))),Value_look_up_tables!$F$90:$H$614,3,FALSE))</f>
        <v/>
      </c>
    </row>
    <row r="13" spans="1:3" ht="23.25" customHeight="1">
      <c r="A13" s="1"/>
      <c r="B13" s="14"/>
      <c r="C13" s="31" t="str">
        <f>IF(OR(ISBLANK(A13),ISBLANK(B13)),"",B13*VLOOKUP((IF(OR(A13="Residential urban land",A13="Commercial/industrial urban land",A13="Open urban land",A13="Greenspace",A13="Community food growing",A13="Woodland",A13="Shrub", A13="Water"), "|||"&amp;A13, (VLOOKUP(Nutrients_from_current_land_use!$B$5,Value_look_up_tables!$A$644:$B$653,2,FALSE)&amp;"|"&amp;A13&amp;"|"&amp;VLOOKUP(Nutrients_from_current_land_use!#REF!,Value_look_up_tables!$A$666:$B$667,2,FALSE)&amp;"|"&amp;VLOOKUP(Nutrients_from_current_land_use!#REF!,Value_look_up_tables!$A$618:$C$640,3,FALSE)&amp;"|"&amp;VLOOKUP(Nutrients_from_current_land_use!$B$6,Value_look_up_tables!$A$657:$B$662,2,FALSE)))),Value_look_up_tables!$F$90:$H$614,3,FALSE))</f>
        <v/>
      </c>
    </row>
    <row r="14" spans="1:3" ht="23.25" customHeight="1">
      <c r="A14" s="1"/>
      <c r="B14" s="14"/>
      <c r="C14" s="31" t="str">
        <f>IF(OR(ISBLANK(A14),ISBLANK(B14)),"",B14*VLOOKUP((IF(OR(A14="Residential urban land",A14="Commercial/industrial urban land",A14="Open urban land",A14="Greenspace",A14="Community food growing",A14="Woodland",A14="Shrub", A14="Water"), "|||"&amp;A14, (VLOOKUP(Nutrients_from_current_land_use!$B$5,Value_look_up_tables!$A$644:$B$653,2,FALSE)&amp;"|"&amp;A14&amp;"|"&amp;VLOOKUP(Nutrients_from_current_land_use!#REF!,Value_look_up_tables!$A$666:$B$667,2,FALSE)&amp;"|"&amp;VLOOKUP(Nutrients_from_current_land_use!#REF!,Value_look_up_tables!$A$618:$C$640,3,FALSE)&amp;"|"&amp;VLOOKUP(Nutrients_from_current_land_use!$B$6,Value_look_up_tables!$A$657:$B$662,2,FALSE)))),Value_look_up_tables!$F$90:$H$614,3,FALSE))</f>
        <v/>
      </c>
    </row>
    <row r="15" spans="1:3" ht="23.25" customHeight="1">
      <c r="A15" s="1"/>
      <c r="B15" s="14"/>
      <c r="C15" s="31" t="str">
        <f>IF(OR(ISBLANK(A15),ISBLANK(B15)),"",B15*VLOOKUP((IF(OR(A15="Residential urban land",A15="Commercial/industrial urban land",A15="Open urban land",A15="Greenspace",A15="Community food growing",A15="Woodland",A15="Shrub", A15="Water"), "|||"&amp;A15, (VLOOKUP(Nutrients_from_current_land_use!$B$5,Value_look_up_tables!$A$644:$B$653,2,FALSE)&amp;"|"&amp;A15&amp;"|"&amp;VLOOKUP(Nutrients_from_current_land_use!#REF!,Value_look_up_tables!$A$666:$B$667,2,FALSE)&amp;"|"&amp;VLOOKUP(Nutrients_from_current_land_use!#REF!,Value_look_up_tables!$A$618:$C$640,3,FALSE)&amp;"|"&amp;VLOOKUP(Nutrients_from_current_land_use!$B$6,Value_look_up_tables!$A$657:$B$662,2,FALSE)))),Value_look_up_tables!$F$90:$H$614,3,FALSE))</f>
        <v/>
      </c>
    </row>
    <row r="16" spans="1:3" ht="23.25" customHeight="1">
      <c r="A16" s="1"/>
      <c r="B16" s="14"/>
      <c r="C16" s="31" t="str">
        <f>IF(OR(ISBLANK(A16),ISBLANK(B16)),"",B16*VLOOKUP((IF(OR(A16="Residential urban land",A16="Commercial/industrial urban land",A16="Open urban land",A16="Greenspace",A16="Community food growing",A16="Woodland",A16="Shrub", A16="Water"), "|||"&amp;A16, (VLOOKUP(Nutrients_from_current_land_use!$B$5,Value_look_up_tables!$A$644:$B$653,2,FALSE)&amp;"|"&amp;A16&amp;"|"&amp;VLOOKUP(Nutrients_from_current_land_use!#REF!,Value_look_up_tables!$A$666:$B$667,2,FALSE)&amp;"|"&amp;VLOOKUP(Nutrients_from_current_land_use!#REF!,Value_look_up_tables!$A$618:$C$640,3,FALSE)&amp;"|"&amp;VLOOKUP(Nutrients_from_current_land_use!$B$6,Value_look_up_tables!$A$657:$B$662,2,FALSE)))),Value_look_up_tables!$F$90:$H$614,3,FALSE))</f>
        <v/>
      </c>
    </row>
    <row r="17" spans="1:5" ht="23.25" customHeight="1">
      <c r="A17" s="1"/>
      <c r="B17" s="14"/>
      <c r="C17" s="31" t="str">
        <f>IF(OR(ISBLANK(A17),ISBLANK(B17)),"",B17*VLOOKUP((IF(OR(A17="Residential urban land",A17="Commercial/industrial urban land",A17="Open urban land",A17="Greenspace",A17="Community food growing",A17="Woodland",A17="Shrub", A17="Water"), "|||"&amp;A17, (VLOOKUP(Nutrients_from_current_land_use!$B$5,Value_look_up_tables!$A$644:$B$653,2,FALSE)&amp;"|"&amp;A17&amp;"|"&amp;VLOOKUP(Nutrients_from_current_land_use!#REF!,Value_look_up_tables!$A$666:$B$667,2,FALSE)&amp;"|"&amp;VLOOKUP(Nutrients_from_current_land_use!#REF!,Value_look_up_tables!$A$618:$C$640,3,FALSE)&amp;"|"&amp;VLOOKUP(Nutrients_from_current_land_use!$B$6,Value_look_up_tables!$A$657:$B$662,2,FALSE)))),Value_look_up_tables!$F$90:$H$614,3,FALSE))</f>
        <v/>
      </c>
    </row>
    <row r="18" spans="1:5" ht="23.25" customHeight="1">
      <c r="A18" s="1"/>
      <c r="B18" s="14"/>
      <c r="C18" s="31" t="str">
        <f>IF(OR(ISBLANK(A18),ISBLANK(B18)),"",B18*VLOOKUP((IF(OR(A18="Residential urban land",A18="Commercial/industrial urban land",A18="Open urban land",A18="Greenspace",A18="Community food growing",A18="Woodland",A18="Shrub", A18="Water"), "|||"&amp;A18, (VLOOKUP(Nutrients_from_current_land_use!$B$5,Value_look_up_tables!$A$644:$B$653,2,FALSE)&amp;"|"&amp;A18&amp;"|"&amp;VLOOKUP(Nutrients_from_current_land_use!#REF!,Value_look_up_tables!$A$666:$B$667,2,FALSE)&amp;"|"&amp;VLOOKUP(Nutrients_from_current_land_use!#REF!,Value_look_up_tables!$A$618:$C$640,3,FALSE)&amp;"|"&amp;VLOOKUP(Nutrients_from_current_land_use!$B$6,Value_look_up_tables!$A$657:$B$662,2,FALSE)))),Value_look_up_tables!$F$90:$H$614,3,FALSE))</f>
        <v/>
      </c>
    </row>
    <row r="19" spans="1:5" ht="23.25" customHeight="1">
      <c r="A19" s="1"/>
      <c r="B19" s="14"/>
      <c r="C19" s="31" t="str">
        <f>IF(OR(ISBLANK(A19),ISBLANK(B19)),"",B19*VLOOKUP((IF(OR(A19="Residential urban land",A19="Commercial/industrial urban land",A19="Open urban land",A19="Greenspace",A19="Community food growing",A19="Woodland",A19="Shrub", A19="Water"), "|||"&amp;A19, (VLOOKUP(Nutrients_from_current_land_use!$B$5,Value_look_up_tables!$A$644:$B$653,2,FALSE)&amp;"|"&amp;A19&amp;"|"&amp;VLOOKUP(Nutrients_from_current_land_use!#REF!,Value_look_up_tables!$A$666:$B$667,2,FALSE)&amp;"|"&amp;VLOOKUP(Nutrients_from_current_land_use!#REF!,Value_look_up_tables!$A$618:$C$640,3,FALSE)&amp;"|"&amp;VLOOKUP(Nutrients_from_current_land_use!$B$6,Value_look_up_tables!$A$657:$B$662,2,FALSE)))),Value_look_up_tables!$F$90:$H$614,3,FALSE))</f>
        <v/>
      </c>
    </row>
    <row r="20" spans="1:5" ht="23.25" customHeight="1">
      <c r="A20" s="1"/>
      <c r="B20" s="14"/>
      <c r="C20" s="31" t="str">
        <f>IF(OR(ISBLANK(A20),ISBLANK(B20)),"",B20*VLOOKUP((IF(OR(A20="Residential urban land",A20="Commercial/industrial urban land",A20="Open urban land",A20="Greenspace",A20="Community food growing",A20="Woodland",A20="Shrub", A20="Water"), "|||"&amp;A20, (VLOOKUP(Nutrients_from_current_land_use!$B$5,Value_look_up_tables!$A$644:$B$653,2,FALSE)&amp;"|"&amp;A20&amp;"|"&amp;VLOOKUP(Nutrients_from_current_land_use!#REF!,Value_look_up_tables!$A$666:$B$667,2,FALSE)&amp;"|"&amp;VLOOKUP(Nutrients_from_current_land_use!#REF!,Value_look_up_tables!$A$618:$C$640,3,FALSE)&amp;"|"&amp;VLOOKUP(Nutrients_from_current_land_use!$B$6,Value_look_up_tables!$A$657:$B$662,2,FALSE)))),Value_look_up_tables!$F$90:$H$614,3,FALSE))</f>
        <v/>
      </c>
      <c r="E20" s="89"/>
    </row>
    <row r="21" spans="1:5" ht="23.25" customHeight="1">
      <c r="A21" s="1"/>
      <c r="B21" s="14"/>
      <c r="C21" s="31" t="str">
        <f>IF(OR(ISBLANK(A21),ISBLANK(B21)),"",B21*VLOOKUP((IF(OR(A21="Residential urban land",A21="Commercial/industrial urban land",A21="Open urban land",A21="Greenspace",A21="Community food growing",A21="Woodland",A21="Shrub", A21="Water"), "|||"&amp;A21, (VLOOKUP(Nutrients_from_current_land_use!$B$5,Value_look_up_tables!$A$644:$B$644,2,FALSE)&amp;"|"&amp;A21&amp;"|"&amp;VLOOKUP(Nutrients_from_current_land_use!#REF!,Value_look_up_tables!$A$666:$B$667,2,FALSE)&amp;"|"&amp;VLOOKUP(Nutrients_from_current_land_use!#REF!,Value_look_up_tables!$A$618:$C$640,3,FALSE)&amp;"|"&amp;VLOOKUP(Nutrients_from_current_land_use!$B$6,Value_look_up_tables!$A$657:$B$662,2,FALSE)))),Value_look_up_tables!$F$90:$H$614,3,FALSE))</f>
        <v/>
      </c>
    </row>
    <row r="22" spans="1:5" ht="23.25" customHeight="1">
      <c r="A22" s="9" t="s">
        <v>96</v>
      </c>
      <c r="B22" s="34">
        <f>SUM(B5:B21)</f>
        <v>0</v>
      </c>
      <c r="C22" s="31">
        <f>SUM(C5:C21)</f>
        <v>0</v>
      </c>
    </row>
  </sheetData>
  <sheetProtection algorithmName="SHA-512" hashValue="3tBLsig3P6iJPRkXWO20UHiuCo4GVUJgZG03wbNLk4iTAI1Uc/JfqEZGPRzpyAUaq/1DYJT8sRGNjkoyiNFrOg==" saltValue="YjdoKsFsRVIb+DMB6ZL3AQ==" spinCount="100000" sheet="1" objects="1" scenarios="1"/>
  <protectedRanges>
    <protectedRange algorithmName="SHA-512" hashValue="MvmTLotpKiuRnedI3A4NjKJPVt4Aw8hcOvmE+D0rBMjM9TiU4ekXkprnHN0k9oVg0inb+CLcUsLFrJxBFcC6uw==" saltValue="93Zg0snhziumGVhjlXa2zg==" spinCount="100000" sqref="A5:B21" name="Range1"/>
  </protectedRanges>
  <dataValidations xWindow="214" yWindow="437" count="1">
    <dataValidation type="decimal" operator="greaterThanOrEqual" allowBlank="1" showErrorMessage="1" prompt="Please enter area in hectares." sqref="B5:B21" xr:uid="{F230AB9C-8339-4373-B4B8-7B45A3D33AEE}">
      <formula1>0</formula1>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xWindow="214" yWindow="437" count="1">
        <x14:dataValidation type="list" allowBlank="1" showErrorMessage="1" errorTitle="Landcover" error="Please select all pre exisitng landcover types." prompt="Select post-development land use types from the drop down list." xr:uid="{1AF01F13-11D5-4733-B94A-D50AFED257B9}">
          <x14:formula1>
            <xm:f>Value_look_up_tables!$A$680:$A$687</xm:f>
          </x14:formula1>
          <xm:sqref>A5:A21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D22A8-789E-4C71-B605-806538F98D8D}">
  <dimension ref="A1:K29"/>
  <sheetViews>
    <sheetView zoomScaleNormal="100" workbookViewId="0"/>
  </sheetViews>
  <sheetFormatPr defaultColWidth="9.140625" defaultRowHeight="15"/>
  <cols>
    <col min="1" max="1" width="130.85546875" style="3" customWidth="1"/>
    <col min="2" max="3" width="19.85546875" style="3" customWidth="1"/>
    <col min="4" max="4" width="19.5703125" style="3" customWidth="1"/>
    <col min="5" max="5" width="60.85546875" style="3" customWidth="1"/>
    <col min="6" max="6" width="23" style="3" customWidth="1"/>
    <col min="7" max="7" width="23.7109375" style="3" customWidth="1"/>
    <col min="8" max="8" width="50.7109375" style="3" customWidth="1"/>
    <col min="9" max="471" width="8.5703125" style="3" customWidth="1"/>
    <col min="472" max="16384" width="9.140625" style="3"/>
  </cols>
  <sheetData>
    <row r="1" spans="1:11" ht="51" customHeight="1">
      <c r="A1" s="13" t="s">
        <v>101</v>
      </c>
      <c r="B1" s="48"/>
      <c r="C1" s="48"/>
      <c r="D1" s="48"/>
    </row>
    <row r="2" spans="1:11" ht="409.6" customHeight="1">
      <c r="A2" s="2" t="s">
        <v>102</v>
      </c>
      <c r="B2" s="18"/>
      <c r="C2" s="18"/>
      <c r="D2" s="18"/>
    </row>
    <row r="3" spans="1:11" ht="97.5" customHeight="1">
      <c r="A3" s="64" t="s">
        <v>103</v>
      </c>
      <c r="B3" s="64" t="s">
        <v>104</v>
      </c>
      <c r="C3" s="64" t="s">
        <v>105</v>
      </c>
      <c r="D3" s="64" t="s">
        <v>106</v>
      </c>
      <c r="E3" s="64" t="s">
        <v>107</v>
      </c>
      <c r="F3" s="64" t="s">
        <v>108</v>
      </c>
      <c r="G3" s="64" t="s">
        <v>109</v>
      </c>
      <c r="H3" s="68" t="s">
        <v>95</v>
      </c>
    </row>
    <row r="4" spans="1:11" ht="28.5" customHeight="1">
      <c r="A4" s="69"/>
      <c r="B4" s="15"/>
      <c r="C4" s="65"/>
      <c r="D4" s="33" t="str">
        <f>IFERROR(IF(ISBLANK(A4),"",IF(ISBLANK(B4),"",VLOOKUP(A4,Nutrients_from_future_land_use!$A$5:$C$21,3,FALSE)*(B4/VLOOKUP(A4,Nutrients_from_future_land_use!$A$5:$C$21,2,FALSE)))),"")</f>
        <v/>
      </c>
      <c r="E4" s="65"/>
      <c r="F4" s="65"/>
      <c r="G4" s="33" t="str">
        <f t="shared" ref="G4:G28" si="0">IFERROR(IF(OR(ISBLANK($A4),ISBLANK($B4),ISBLANK($F4)),"",$C4/100*D4*F4/100),"")</f>
        <v/>
      </c>
      <c r="H4" s="3" t="str">
        <f>IF(SUMIFS($B$4:$B$28,$A$4:$A$28,A4)&gt;SUMIFS(Nutrients_from_future_land_use!$B$5:$B$21,Nutrients_from_future_land_use!$A$5:$A$21,A4),"Area of new land covers within SuDS catchment area exceeds the area of new land covers proposed","")</f>
        <v/>
      </c>
    </row>
    <row r="5" spans="1:11" ht="28.5" customHeight="1">
      <c r="A5" s="70"/>
      <c r="B5" s="14"/>
      <c r="C5" s="65"/>
      <c r="D5" s="33" t="str">
        <f>IFERROR(IF(ISBLANK(A5),"",IF(ISBLANK(B5),"",VLOOKUP(A5,Nutrients_from_future_land_use!$A$5:$C$21,3,FALSE)*(B5/VLOOKUP(A5,Nutrients_from_future_land_use!$A$5:$C$21,2,FALSE)))),"")</f>
        <v/>
      </c>
      <c r="E5" s="65"/>
      <c r="F5" s="65"/>
      <c r="G5" s="33" t="str">
        <f t="shared" si="0"/>
        <v/>
      </c>
      <c r="H5" s="3" t="str">
        <f>IF(SUMIFS($B$4:$B$28,$A$4:$A$28,A5)&gt;SUMIFS(Nutrients_from_future_land_use!$B$5:$B$21,Nutrients_from_future_land_use!$A$5:$A$21,A5),"Area of new land covers within SuDS catchment area exceeds the area of new land covers proposed","")</f>
        <v/>
      </c>
    </row>
    <row r="6" spans="1:11" ht="28.5" customHeight="1">
      <c r="A6" s="70"/>
      <c r="B6" s="14"/>
      <c r="C6" s="65"/>
      <c r="D6" s="33" t="str">
        <f>IFERROR(IF(ISBLANK(A6),"",IF(ISBLANK(B6),"",VLOOKUP(A6,Nutrients_from_future_land_use!$A$5:$C$21,3,FALSE)*(B6/VLOOKUP(A6,Nutrients_from_future_land_use!$A$5:$C$21,2,FALSE)))),"")</f>
        <v/>
      </c>
      <c r="E6" s="65"/>
      <c r="F6" s="65"/>
      <c r="G6" s="33" t="str">
        <f t="shared" si="0"/>
        <v/>
      </c>
      <c r="H6" s="3" t="str">
        <f>IF(SUMIFS($B$4:$B$28,$A$4:$A$28,A6)&gt;SUMIFS(Nutrients_from_future_land_use!$B$5:$B$21,Nutrients_from_future_land_use!$A$5:$A$21,A6),"Area of new land covers within SuDS catchment area exceeds the area of new land covers proposed","")</f>
        <v/>
      </c>
    </row>
    <row r="7" spans="1:11" ht="28.5" customHeight="1">
      <c r="A7" s="70"/>
      <c r="B7" s="14"/>
      <c r="C7" s="65"/>
      <c r="D7" s="33" t="str">
        <f>IFERROR(IF(ISBLANK(A7),"",IF(ISBLANK(B7),"",VLOOKUP(A7,Nutrients_from_future_land_use!$A$5:$C$21,3,FALSE)*(B7/VLOOKUP(A7,Nutrients_from_future_land_use!$A$5:$C$21,2,FALSE)))),"")</f>
        <v/>
      </c>
      <c r="E7" s="65"/>
      <c r="F7" s="65"/>
      <c r="G7" s="33" t="str">
        <f t="shared" si="0"/>
        <v/>
      </c>
      <c r="H7" s="3" t="str">
        <f>IF(SUMIFS($B$4:$B$28,$A$4:$A$28,A7)&gt;SUMIFS(Nutrients_from_future_land_use!$B$5:$B$21,Nutrients_from_future_land_use!$A$5:$A$21,A7),"Area of new land covers within SuDS catchment area exceeds the area of new land covers proposed","")</f>
        <v/>
      </c>
    </row>
    <row r="8" spans="1:11" ht="28.5" customHeight="1">
      <c r="A8" s="70"/>
      <c r="B8" s="14"/>
      <c r="C8" s="65"/>
      <c r="D8" s="33" t="str">
        <f>IFERROR(IF(ISBLANK(A8),"",IF(ISBLANK(B8),"",VLOOKUP(A8,Nutrients_from_future_land_use!$A$5:$C$21,3,FALSE)*(B8/VLOOKUP(A8,Nutrients_from_future_land_use!$A$5:$C$21,2,FALSE)))),"")</f>
        <v/>
      </c>
      <c r="E8" s="65"/>
      <c r="F8" s="65"/>
      <c r="G8" s="33" t="str">
        <f t="shared" si="0"/>
        <v/>
      </c>
      <c r="H8" s="3" t="str">
        <f>IF(SUMIFS($B$4:$B$28,$A$4:$A$28,A8)&gt;SUMIFS(Nutrients_from_future_land_use!$B$5:$B$21,Nutrients_from_future_land_use!$A$5:$A$21,A8),"Area of new land covers within SuDS catchment area exceeds the area of new land covers proposed","")</f>
        <v/>
      </c>
      <c r="K8" s="90"/>
    </row>
    <row r="9" spans="1:11" ht="28.5" customHeight="1">
      <c r="A9" s="70"/>
      <c r="B9" s="14"/>
      <c r="C9" s="65"/>
      <c r="D9" s="33" t="str">
        <f>IFERROR(IF(ISBLANK(A9),"",IF(ISBLANK(B9),"",VLOOKUP(A9,Nutrients_from_future_land_use!$A$5:$C$21,3,FALSE)*(B9/VLOOKUP(A9,Nutrients_from_future_land_use!$A$5:$C$21,2,FALSE)))),"")</f>
        <v/>
      </c>
      <c r="E9" s="65"/>
      <c r="F9" s="65"/>
      <c r="G9" s="33" t="str">
        <f t="shared" si="0"/>
        <v/>
      </c>
      <c r="H9" s="3" t="str">
        <f>IF(SUMIFS($B$4:$B$28,$A$4:$A$28,A9)&gt;SUMIFS(Nutrients_from_future_land_use!$B$5:$B$21,Nutrients_from_future_land_use!$A$5:$A$21,A9),"Area of new land covers within SuDS catchment area exceeds the area of new land covers proposed","")</f>
        <v/>
      </c>
      <c r="K9" s="90"/>
    </row>
    <row r="10" spans="1:11" ht="28.5" customHeight="1">
      <c r="A10" s="70"/>
      <c r="B10" s="14"/>
      <c r="C10" s="65"/>
      <c r="D10" s="33" t="str">
        <f>IFERROR(IF(ISBLANK(A10),"",IF(ISBLANK(B10),"",VLOOKUP(A10,Nutrients_from_future_land_use!$A$5:$C$21,3,FALSE)*(B10/VLOOKUP(A10,Nutrients_from_future_land_use!$A$5:$C$21,2,FALSE)))),"")</f>
        <v/>
      </c>
      <c r="E10" s="65"/>
      <c r="F10" s="65"/>
      <c r="G10" s="33" t="str">
        <f t="shared" si="0"/>
        <v/>
      </c>
      <c r="H10" s="3" t="str">
        <f>IF(SUMIFS($B$4:$B$28,$A$4:$A$28,A10)&gt;SUMIFS(Nutrients_from_future_land_use!$B$5:$B$21,Nutrients_from_future_land_use!$A$5:$A$21,A10),"Area of new land covers within SuDS catchment area exceeds the area of new land covers proposed","")</f>
        <v/>
      </c>
      <c r="K10" s="90"/>
    </row>
    <row r="11" spans="1:11" ht="28.5" customHeight="1">
      <c r="A11" s="70"/>
      <c r="B11" s="14"/>
      <c r="C11" s="65"/>
      <c r="D11" s="33" t="str">
        <f>IFERROR(IF(ISBLANK(A11),"",IF(ISBLANK(B11),"",VLOOKUP(A11,Nutrients_from_future_land_use!$A$5:$C$21,3,FALSE)*(B11/VLOOKUP(A11,Nutrients_from_future_land_use!$A$5:$C$21,2,FALSE)))),"")</f>
        <v/>
      </c>
      <c r="E11" s="65"/>
      <c r="F11" s="65"/>
      <c r="G11" s="33" t="str">
        <f t="shared" si="0"/>
        <v/>
      </c>
      <c r="H11" s="3" t="str">
        <f>IF(SUMIFS($B$4:$B$28,$A$4:$A$28,A11)&gt;SUMIFS(Nutrients_from_future_land_use!$B$5:$B$21,Nutrients_from_future_land_use!$A$5:$A$21,A11),"Area of new land covers within SuDS catchment area exceeds the area of new land covers proposed","")</f>
        <v/>
      </c>
      <c r="K11" s="90"/>
    </row>
    <row r="12" spans="1:11" ht="28.5" customHeight="1">
      <c r="A12" s="70"/>
      <c r="B12" s="14"/>
      <c r="C12" s="65"/>
      <c r="D12" s="33" t="str">
        <f>IFERROR(IF(ISBLANK(A12),"",IF(ISBLANK(B12),"",VLOOKUP(A12,Nutrients_from_future_land_use!$A$5:$C$21,3,FALSE)*(B12/VLOOKUP(A12,Nutrients_from_future_land_use!$A$5:$C$21,2,FALSE)))),"")</f>
        <v/>
      </c>
      <c r="E12" s="65"/>
      <c r="F12" s="65"/>
      <c r="G12" s="33" t="str">
        <f t="shared" si="0"/>
        <v/>
      </c>
      <c r="H12" s="3" t="str">
        <f>IF(SUMIFS($B$4:$B$28,$A$4:$A$28,A12)&gt;SUMIFS(Nutrients_from_future_land_use!$B$5:$B$21,Nutrients_from_future_land_use!$A$5:$A$21,A12),"Area of new land covers within SuDS catchment area exceeds the area of new land covers proposed","")</f>
        <v/>
      </c>
      <c r="K12" s="90"/>
    </row>
    <row r="13" spans="1:11" ht="28.5" customHeight="1">
      <c r="A13" s="70"/>
      <c r="B13" s="14"/>
      <c r="C13" s="65"/>
      <c r="D13" s="33" t="str">
        <f>IFERROR(IF(ISBLANK(A13),"",IF(ISBLANK(B13),"",VLOOKUP(A13,Nutrients_from_future_land_use!$A$5:$C$21,3,FALSE)*(B13/VLOOKUP(A13,Nutrients_from_future_land_use!$A$5:$C$21,2,FALSE)))),"")</f>
        <v/>
      </c>
      <c r="E13" s="65"/>
      <c r="F13" s="65"/>
      <c r="G13" s="33" t="str">
        <f t="shared" si="0"/>
        <v/>
      </c>
      <c r="H13" s="3" t="str">
        <f>IF(SUMIFS($B$4:$B$28,$A$4:$A$28,A13)&gt;SUMIFS(Nutrients_from_future_land_use!$B$5:$B$21,Nutrients_from_future_land_use!$A$5:$A$21,A13),"Area of new land covers within SuDS catchment area exceeds the area of new land covers proposed","")</f>
        <v/>
      </c>
      <c r="K13" s="90"/>
    </row>
    <row r="14" spans="1:11" ht="28.5" customHeight="1">
      <c r="A14" s="70"/>
      <c r="B14" s="14"/>
      <c r="C14" s="65"/>
      <c r="D14" s="33" t="str">
        <f>IFERROR(IF(ISBLANK(A14),"",IF(ISBLANK(B14),"",VLOOKUP(A14,Nutrients_from_future_land_use!$A$5:$C$21,3,FALSE)*(B14/VLOOKUP(A14,Nutrients_from_future_land_use!$A$5:$C$21,2,FALSE)))),"")</f>
        <v/>
      </c>
      <c r="E14" s="65"/>
      <c r="F14" s="65"/>
      <c r="G14" s="33" t="str">
        <f t="shared" si="0"/>
        <v/>
      </c>
      <c r="H14" s="3" t="str">
        <f>IF(SUMIFS($B$4:$B$28,$A$4:$A$28,A14)&gt;SUMIFS(Nutrients_from_future_land_use!$B$5:$B$21,Nutrients_from_future_land_use!$A$5:$A$21,A14),"Area of new land covers within SuDS catchment area exceeds the area of new land covers proposed","")</f>
        <v/>
      </c>
    </row>
    <row r="15" spans="1:11" ht="28.5" customHeight="1">
      <c r="A15" s="70"/>
      <c r="B15" s="14"/>
      <c r="C15" s="65"/>
      <c r="D15" s="33" t="str">
        <f>IFERROR(IF(ISBLANK(A15),"",IF(ISBLANK(B15),"",VLOOKUP(A15,Nutrients_from_future_land_use!$A$5:$C$21,3,FALSE)*(B15/VLOOKUP(A15,Nutrients_from_future_land_use!$A$5:$C$21,2,FALSE)))),"")</f>
        <v/>
      </c>
      <c r="E15" s="65"/>
      <c r="F15" s="65"/>
      <c r="G15" s="33" t="str">
        <f t="shared" si="0"/>
        <v/>
      </c>
      <c r="H15" s="3" t="str">
        <f>IF(SUMIFS($B$4:$B$28,$A$4:$A$28,A15)&gt;SUMIFS(Nutrients_from_future_land_use!$B$5:$B$21,Nutrients_from_future_land_use!$A$5:$A$21,A15),"Area of new land covers within SuDS catchment area exceeds the area of new land covers proposed","")</f>
        <v/>
      </c>
    </row>
    <row r="16" spans="1:11" ht="28.5" customHeight="1">
      <c r="A16" s="70"/>
      <c r="B16" s="14"/>
      <c r="C16" s="65"/>
      <c r="D16" s="33" t="str">
        <f>IFERROR(IF(ISBLANK(A16),"",IF(ISBLANK(B16),"",VLOOKUP(A16,Nutrients_from_future_land_use!$A$5:$C$21,3,FALSE)*(B16/VLOOKUP(A16,Nutrients_from_future_land_use!$A$5:$C$21,2,FALSE)))),"")</f>
        <v/>
      </c>
      <c r="E16" s="65"/>
      <c r="F16" s="65"/>
      <c r="G16" s="33" t="str">
        <f t="shared" si="0"/>
        <v/>
      </c>
      <c r="H16" s="3" t="str">
        <f>IF(SUMIFS($B$4:$B$28,$A$4:$A$28,A16)&gt;SUMIFS(Nutrients_from_future_land_use!$B$5:$B$21,Nutrients_from_future_land_use!$A$5:$A$21,A16),"Area of new land covers within SuDS catchment area exceeds the area of new land covers proposed","")</f>
        <v/>
      </c>
    </row>
    <row r="17" spans="1:8" ht="28.5" customHeight="1">
      <c r="A17" s="70"/>
      <c r="B17" s="14"/>
      <c r="C17" s="65"/>
      <c r="D17" s="33" t="str">
        <f>IFERROR(IF(ISBLANK(A17),"",IF(ISBLANK(B17),"",VLOOKUP(A17,Nutrients_from_future_land_use!$A$5:$C$21,3,FALSE)*(B17/VLOOKUP(A17,Nutrients_from_future_land_use!$A$5:$C$21,2,FALSE)))),"")</f>
        <v/>
      </c>
      <c r="E17" s="65"/>
      <c r="F17" s="65"/>
      <c r="G17" s="33" t="str">
        <f t="shared" si="0"/>
        <v/>
      </c>
      <c r="H17" s="3" t="str">
        <f>IF(SUMIFS($B$4:$B$28,$A$4:$A$28,A17)&gt;SUMIFS(Nutrients_from_future_land_use!$B$5:$B$21,Nutrients_from_future_land_use!$A$5:$A$21,A17),"Area of new land covers within SuDS catchment area exceeds the area of new land covers proposed","")</f>
        <v/>
      </c>
    </row>
    <row r="18" spans="1:8" ht="28.5" customHeight="1">
      <c r="A18" s="70"/>
      <c r="B18" s="14"/>
      <c r="C18" s="65"/>
      <c r="D18" s="33" t="str">
        <f>IFERROR(IF(ISBLANK(A18),"",IF(ISBLANK(B18),"",VLOOKUP(A18,Nutrients_from_future_land_use!$A$5:$C$21,3,FALSE)*(B18/VLOOKUP(A18,Nutrients_from_future_land_use!$A$5:$C$21,2,FALSE)))),"")</f>
        <v/>
      </c>
      <c r="E18" s="65"/>
      <c r="F18" s="65"/>
      <c r="G18" s="33" t="str">
        <f t="shared" si="0"/>
        <v/>
      </c>
      <c r="H18" s="3" t="str">
        <f>IF(SUMIFS($B$4:$B$28,$A$4:$A$28,A18)&gt;SUMIFS(Nutrients_from_future_land_use!$B$5:$B$21,Nutrients_from_future_land_use!$A$5:$A$21,A18),"Area of new land covers within SuDS catchment area exceeds the area of new land covers proposed","")</f>
        <v/>
      </c>
    </row>
    <row r="19" spans="1:8" ht="28.5" customHeight="1">
      <c r="A19" s="70"/>
      <c r="B19" s="14"/>
      <c r="C19" s="65"/>
      <c r="D19" s="33" t="str">
        <f>IFERROR(IF(ISBLANK(A19),"",IF(ISBLANK(B19),"",VLOOKUP(A19,Nutrients_from_future_land_use!$A$5:$C$21,3,FALSE)*(B19/VLOOKUP(A19,Nutrients_from_future_land_use!$A$5:$C$21,2,FALSE)))),"")</f>
        <v/>
      </c>
      <c r="E19" s="65"/>
      <c r="F19" s="65"/>
      <c r="G19" s="33" t="str">
        <f t="shared" si="0"/>
        <v/>
      </c>
      <c r="H19" s="3" t="str">
        <f>IF(SUMIFS($B$4:$B$28,$A$4:$A$28,A19)&gt;SUMIFS(Nutrients_from_future_land_use!$B$5:$B$21,Nutrients_from_future_land_use!$A$5:$A$21,A19),"Area of new land covers within SuDS catchment area exceeds the area of new land covers proposed","")</f>
        <v/>
      </c>
    </row>
    <row r="20" spans="1:8" ht="28.5" customHeight="1">
      <c r="A20" s="70"/>
      <c r="B20" s="14"/>
      <c r="C20" s="65"/>
      <c r="D20" s="33" t="str">
        <f>IFERROR(IF(ISBLANK(A20),"",IF(ISBLANK(B20),"",VLOOKUP(A20,Nutrients_from_future_land_use!$A$5:$C$21,3,FALSE)*(B20/VLOOKUP(A20,Nutrients_from_future_land_use!$A$5:$C$21,2,FALSE)))),"")</f>
        <v/>
      </c>
      <c r="E20" s="65"/>
      <c r="F20" s="65"/>
      <c r="G20" s="33" t="str">
        <f t="shared" si="0"/>
        <v/>
      </c>
      <c r="H20" s="3" t="str">
        <f>IF(SUMIFS($B$4:$B$28,$A$4:$A$28,A20)&gt;SUMIFS(Nutrients_from_future_land_use!$B$5:$B$21,Nutrients_from_future_land_use!$A$5:$A$21,A20),"Area of new land covers within SuDS catchment area exceeds the area of new land covers proposed","")</f>
        <v/>
      </c>
    </row>
    <row r="21" spans="1:8" ht="28.5" customHeight="1">
      <c r="A21" s="70"/>
      <c r="B21" s="14"/>
      <c r="C21" s="65"/>
      <c r="D21" s="33" t="str">
        <f>IFERROR(IF(ISBLANK(A21),"",IF(ISBLANK(B21),"",VLOOKUP(A21,Nutrients_from_future_land_use!$A$5:$C$21,3,FALSE)*(B21/VLOOKUP(A21,Nutrients_from_future_land_use!$A$5:$C$21,2,FALSE)))),"")</f>
        <v/>
      </c>
      <c r="E21" s="65"/>
      <c r="F21" s="65"/>
      <c r="G21" s="33" t="str">
        <f t="shared" si="0"/>
        <v/>
      </c>
      <c r="H21" s="3" t="str">
        <f>IF(SUMIFS($B$4:$B$28,$A$4:$A$28,A21)&gt;SUMIFS(Nutrients_from_future_land_use!$B$5:$B$21,Nutrients_from_future_land_use!$A$5:$A$21,A21),"Area of new land covers within SuDS catchment area exceeds the area of new land covers proposed","")</f>
        <v/>
      </c>
    </row>
    <row r="22" spans="1:8" ht="28.5" customHeight="1">
      <c r="A22" s="70"/>
      <c r="B22" s="14"/>
      <c r="C22" s="65"/>
      <c r="D22" s="33" t="str">
        <f>IFERROR(IF(ISBLANK(A22),"",IF(ISBLANK(B22),"",VLOOKUP(A22,Nutrients_from_future_land_use!$A$5:$C$21,3,FALSE)*(B22/VLOOKUP(A22,Nutrients_from_future_land_use!$A$5:$C$21,2,FALSE)))),"")</f>
        <v/>
      </c>
      <c r="E22" s="65"/>
      <c r="F22" s="65"/>
      <c r="G22" s="33" t="str">
        <f t="shared" si="0"/>
        <v/>
      </c>
      <c r="H22" s="3" t="str">
        <f>IF(SUMIFS($B$4:$B$28,$A$4:$A$28,A22)&gt;SUMIFS(Nutrients_from_future_land_use!$B$5:$B$21,Nutrients_from_future_land_use!$A$5:$A$21,A22),"Area of new land covers within SuDS catchment area exceeds the area of new land covers proposed","")</f>
        <v/>
      </c>
    </row>
    <row r="23" spans="1:8" ht="28.5" customHeight="1">
      <c r="A23" s="70"/>
      <c r="B23" s="14"/>
      <c r="C23" s="65"/>
      <c r="D23" s="33" t="str">
        <f>IFERROR(IF(ISBLANK(A23),"",IF(ISBLANK(B23),"",VLOOKUP(A23,Nutrients_from_future_land_use!$A$5:$C$21,3,FALSE)*(B23/VLOOKUP(A23,Nutrients_from_future_land_use!$A$5:$C$21,2,FALSE)))),"")</f>
        <v/>
      </c>
      <c r="E23" s="65"/>
      <c r="F23" s="65"/>
      <c r="G23" s="33" t="str">
        <f t="shared" si="0"/>
        <v/>
      </c>
      <c r="H23" s="3" t="str">
        <f>IF(SUMIFS($B$4:$B$28,$A$4:$A$28,A23)&gt;SUMIFS(Nutrients_from_future_land_use!$B$5:$B$21,Nutrients_from_future_land_use!$A$5:$A$21,A23),"Area of new land covers within SuDS catchment area exceeds the area of new land covers proposed","")</f>
        <v/>
      </c>
    </row>
    <row r="24" spans="1:8" ht="28.5" customHeight="1">
      <c r="A24" s="70"/>
      <c r="B24" s="14"/>
      <c r="C24" s="65"/>
      <c r="D24" s="33" t="str">
        <f>IFERROR(IF(ISBLANK(A24),"",IF(ISBLANK(B24),"",VLOOKUP(A24,Nutrients_from_future_land_use!$A$5:$C$21,3,FALSE)*(B24/VLOOKUP(A24,Nutrients_from_future_land_use!$A$5:$C$21,2,FALSE)))),"")</f>
        <v/>
      </c>
      <c r="E24" s="65"/>
      <c r="F24" s="65"/>
      <c r="G24" s="33" t="str">
        <f t="shared" si="0"/>
        <v/>
      </c>
      <c r="H24" s="3" t="str">
        <f>IF(SUMIFS($B$4:$B$28,$A$4:$A$28,A24)&gt;SUMIFS(Nutrients_from_future_land_use!$B$5:$B$21,Nutrients_from_future_land_use!$A$5:$A$21,A24),"Area of new land covers within SuDS catchment area exceeds the area of new land covers proposed","")</f>
        <v/>
      </c>
    </row>
    <row r="25" spans="1:8" ht="28.5" customHeight="1">
      <c r="A25" s="70"/>
      <c r="B25" s="14"/>
      <c r="C25" s="65"/>
      <c r="D25" s="33" t="str">
        <f>IFERROR(IF(ISBLANK(A25),"",IF(ISBLANK(B25),"",VLOOKUP(A25,Nutrients_from_future_land_use!$A$5:$C$21,3,FALSE)*(B25/VLOOKUP(A25,Nutrients_from_future_land_use!$A$5:$C$21,2,FALSE)))),"")</f>
        <v/>
      </c>
      <c r="E25" s="65"/>
      <c r="F25" s="65"/>
      <c r="G25" s="33" t="str">
        <f t="shared" si="0"/>
        <v/>
      </c>
      <c r="H25" s="3" t="str">
        <f>IF(SUMIFS($B$4:$B$28,$A$4:$A$28,A25)&gt;SUMIFS(Nutrients_from_future_land_use!$B$5:$B$21,Nutrients_from_future_land_use!$A$5:$A$21,A25),"Area of new land covers within SuDS catchment area exceeds the area of new land covers proposed","")</f>
        <v/>
      </c>
    </row>
    <row r="26" spans="1:8" ht="28.5" customHeight="1">
      <c r="A26" s="70"/>
      <c r="B26" s="14"/>
      <c r="C26" s="65"/>
      <c r="D26" s="33" t="str">
        <f>IFERROR(IF(ISBLANK(A26),"",IF(ISBLANK(B26),"",VLOOKUP(A26,Nutrients_from_future_land_use!$A$5:$C$21,3,FALSE)*(B26/VLOOKUP(A26,Nutrients_from_future_land_use!$A$5:$C$21,2,FALSE)))),"")</f>
        <v/>
      </c>
      <c r="E26" s="65"/>
      <c r="F26" s="65"/>
      <c r="G26" s="33" t="str">
        <f t="shared" si="0"/>
        <v/>
      </c>
      <c r="H26" s="3" t="str">
        <f>IF(SUMIFS($B$4:$B$28,$A$4:$A$28,A26)&gt;SUMIFS(Nutrients_from_future_land_use!$B$5:$B$21,Nutrients_from_future_land_use!$A$5:$A$21,A26),"Area of new land covers within SuDS catchment area exceeds the area of new land covers proposed","")</f>
        <v/>
      </c>
    </row>
    <row r="27" spans="1:8" ht="28.5" customHeight="1">
      <c r="A27" s="70"/>
      <c r="B27" s="14"/>
      <c r="C27" s="65"/>
      <c r="D27" s="33" t="str">
        <f>IFERROR(IF(ISBLANK(A27),"",IF(ISBLANK(B27),"",VLOOKUP(A27,Nutrients_from_future_land_use!$A$5:$C$21,3,FALSE)*(B27/VLOOKUP(A27,Nutrients_from_future_land_use!$A$5:$C$21,2,FALSE)))),"")</f>
        <v/>
      </c>
      <c r="E27" s="65"/>
      <c r="F27" s="65"/>
      <c r="G27" s="33" t="str">
        <f t="shared" si="0"/>
        <v/>
      </c>
      <c r="H27" s="3" t="str">
        <f>IF(SUMIFS($B$4:$B$28,$A$4:$A$28,A27)&gt;SUMIFS(Nutrients_from_future_land_use!$B$5:$B$21,Nutrients_from_future_land_use!$A$5:$A$21,A27),"Area of new land covers within SuDS catchment area exceeds the area of new land covers proposed","")</f>
        <v/>
      </c>
    </row>
    <row r="28" spans="1:8" ht="28.5" customHeight="1">
      <c r="A28" s="70"/>
      <c r="B28" s="14"/>
      <c r="C28" s="65"/>
      <c r="D28" s="33" t="str">
        <f>IFERROR(IF(ISBLANK(A28),"",IF(ISBLANK(B28),"",VLOOKUP(A28,Nutrients_from_future_land_use!$A$5:$C$21,3,FALSE)*(B28/VLOOKUP(A28,Nutrients_from_future_land_use!$A$5:$C$21,2,FALSE)))),"")</f>
        <v/>
      </c>
      <c r="E28" s="65"/>
      <c r="F28" s="65"/>
      <c r="G28" s="33" t="str">
        <f t="shared" si="0"/>
        <v/>
      </c>
      <c r="H28" s="3" t="str">
        <f>IF(SUMIFS($B$4:$B$28,$A$4:$A$28,A28)&gt;SUMIFS(Nutrients_from_future_land_use!$B$5:$B$21,Nutrients_from_future_land_use!$A$5:$A$21,A28),"Area of new land covers within SuDS catchment area exceeds the area of new land covers proposed","")</f>
        <v/>
      </c>
    </row>
    <row r="29" spans="1:8" ht="22.5" customHeight="1">
      <c r="A29" s="9" t="s">
        <v>96</v>
      </c>
      <c r="B29" s="66">
        <f>SUM(B4:B28)</f>
        <v>0</v>
      </c>
      <c r="C29" s="66"/>
      <c r="D29" s="66">
        <f t="shared" ref="D29" si="1">SUM(D4:D28)</f>
        <v>0</v>
      </c>
      <c r="E29" s="67"/>
      <c r="F29" s="67"/>
      <c r="G29" s="31">
        <f>SUM(G4:G28)</f>
        <v>0</v>
      </c>
      <c r="H29" s="91"/>
    </row>
  </sheetData>
  <sheetProtection algorithmName="SHA-512" hashValue="tu2JN1P7B5vPabzWO73eRWIdfEEc9SNSF2tcecYjkhyJm+iSFPb6EGGZCA+QE6QvoVWsTkOvDkKFKACjqhkdqw==" saltValue="faXaPPKs0KaU+EVtOnMb4A==" spinCount="100000" sheet="1" objects="1" scenarios="1"/>
  <protectedRanges>
    <protectedRange algorithmName="SHA-512" hashValue="MvmTLotpKiuRnedI3A4NjKJPVt4Aw8hcOvmE+D0rBMjM9TiU4ekXkprnHN0k9oVg0inb+CLcUsLFrJxBFcC6uw==" saltValue="93Zg0snhziumGVhjlXa2zg==" spinCount="100000" sqref="A4:A28 B29:D29" name="Range1"/>
    <protectedRange algorithmName="SHA-512" hashValue="MvmTLotpKiuRnedI3A4NjKJPVt4Aw8hcOvmE+D0rBMjM9TiU4ekXkprnHN0k9oVg0inb+CLcUsLFrJxBFcC6uw==" saltValue="93Zg0snhziumGVhjlXa2zg==" spinCount="100000" sqref="B4:C28" name="Range1_1"/>
  </protectedRanges>
  <phoneticPr fontId="6" type="noConversion"/>
  <dataValidations count="4">
    <dataValidation type="decimal" operator="greaterThanOrEqual" allowBlank="1" showErrorMessage="1" prompt="Please enter area in hectares." sqref="B4:B28" xr:uid="{217E3FA1-1BB8-45C3-9D2C-1D4956B28508}">
      <formula1>0</formula1>
    </dataValidation>
    <dataValidation type="decimal" allowBlank="1" showErrorMessage="1" prompt="Please enter area in hectares." sqref="C4:C28" xr:uid="{FBC78870-43D9-4EA6-A174-BF01D3A5A955}">
      <formula1>0</formula1>
      <formula2>100</formula2>
    </dataValidation>
    <dataValidation allowBlank="1" showErrorMessage="1" prompt="Please enter area in hectares." sqref="B29:D29" xr:uid="{4F17A0C8-BADF-4DA8-A067-4ABBCFF91399}"/>
    <dataValidation type="decimal" allowBlank="1" showErrorMessage="1" sqref="F4:F28" xr:uid="{71280BD0-17E2-4B70-8A1F-A9E40789C1E4}">
      <formula1>0</formula1>
      <formula2>100</formula2>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E151555C-C9B1-4515-88DE-D67B24751730}">
          <x14:formula1>
            <xm:f>_xlfn.ANCHORARRAY(Value_look_up_tables!$A$710)</xm:f>
          </x14:formula1>
          <xm:sqref>A4:A28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082EE-826E-403B-BCD4-7E1A897AA803}">
  <dimension ref="A1:D16"/>
  <sheetViews>
    <sheetView zoomScaleNormal="100" workbookViewId="0"/>
  </sheetViews>
  <sheetFormatPr defaultColWidth="9.140625" defaultRowHeight="14.25"/>
  <cols>
    <col min="1" max="1" width="71.42578125" style="32" customWidth="1"/>
    <col min="2" max="4" width="40.5703125" style="32" customWidth="1"/>
    <col min="5" max="466" width="8.5703125" style="32" customWidth="1"/>
    <col min="467" max="16384" width="9.140625" style="32"/>
  </cols>
  <sheetData>
    <row r="1" spans="1:4" ht="30">
      <c r="A1" s="46" t="s">
        <v>110</v>
      </c>
      <c r="B1" s="47"/>
      <c r="C1" s="55"/>
    </row>
    <row r="2" spans="1:4" ht="105" customHeight="1">
      <c r="A2" s="3" t="s">
        <v>111</v>
      </c>
      <c r="B2" s="48"/>
      <c r="C2" s="3"/>
      <c r="D2" s="3"/>
    </row>
    <row r="3" spans="1:4" ht="59.1" customHeight="1">
      <c r="A3" s="19" t="s">
        <v>112</v>
      </c>
      <c r="B3" s="34"/>
      <c r="C3" s="3"/>
      <c r="D3" s="3"/>
    </row>
    <row r="4" spans="1:4" ht="22.5" customHeight="1">
      <c r="A4" s="53" t="s">
        <v>78</v>
      </c>
      <c r="B4" s="56" t="s">
        <v>79</v>
      </c>
    </row>
    <row r="5" spans="1:4" ht="22.5" customHeight="1">
      <c r="A5" s="30" t="s">
        <v>113</v>
      </c>
      <c r="B5" s="57" t="str">
        <f>Nutrients_from_wastewater!B19</f>
        <v/>
      </c>
    </row>
    <row r="6" spans="1:4" ht="22.5" customHeight="1">
      <c r="A6" s="8" t="s">
        <v>114</v>
      </c>
      <c r="B6" s="50">
        <f>IFERROR(Nutrients_from_future_land_use!C22-SuDS!G29-Nutrients_from_current_land_use!C28,"")</f>
        <v>0</v>
      </c>
    </row>
    <row r="7" spans="1:4" ht="22.5" customHeight="1">
      <c r="A7" s="8" t="s">
        <v>115</v>
      </c>
      <c r="B7" s="50" t="str">
        <f>IFERROR(B5+B6,"")</f>
        <v/>
      </c>
    </row>
    <row r="8" spans="1:4" ht="22.5" customHeight="1">
      <c r="A8" s="8" t="s">
        <v>116</v>
      </c>
      <c r="B8" s="50" t="str">
        <f>IFERROR(IF(B7&lt;0,B7,B7*1.2),"")</f>
        <v/>
      </c>
    </row>
    <row r="9" spans="1:4" ht="22.5" customHeight="1">
      <c r="A9" s="49" t="str">
        <f>IFERROR(IF(AND(Nutrients_from_wastewater!$B$5&lt;DATE(2025,1,1),OR((VLOOKUP(Nutrients_from_wastewater!$B$10,Value_look_up_tables!$A$5:$E$84,2,FALSE))&gt;(VLOOKUP(Nutrients_from_wastewater!$B$10,Value_look_up_tables!$A$5:$E$84,4,FALSE)),(VLOOKUP(Nutrients_from_wastewater!$B$10,Value_look_up_tables!$A$5:$E$84,3,FALSE))&gt;(VLOOKUP(Nutrients_from_wastewater!$B$10,Value_look_up_tables!$A$5:$E$84,5,FALSE)))),"Post-2030 Annual Nutrient Budget","Annual Nutrient Budget"),"")</f>
        <v/>
      </c>
      <c r="B9" s="73"/>
    </row>
    <row r="10" spans="1:4" ht="22.5" customHeight="1">
      <c r="A10" s="30" t="s">
        <v>117</v>
      </c>
      <c r="B10" s="50" t="str">
        <f>IFERROR(IF(ROUND(B8,2)&lt;0,0,ROUND(B8,2)),"")</f>
        <v/>
      </c>
    </row>
    <row r="11" spans="1:4" ht="22.5" customHeight="1">
      <c r="A11" s="49" t="str">
        <f>IF(Nutrients_from_wastewater!A20="","",LEFT(Nutrients_from_wastewater!A20,9)&amp;"Nutrient Budget")</f>
        <v/>
      </c>
      <c r="B11" s="73"/>
    </row>
    <row r="12" spans="1:4" ht="22.5" customHeight="1">
      <c r="A12" s="30" t="str">
        <f>IF(A11&lt;&gt;"","The total annual nitrogen load to mitigate is (kg TN/yr):","")</f>
        <v/>
      </c>
      <c r="B12" s="83" t="str">
        <f>IF(IFERROR(ROUND((Nutrients_from_wastewater!B21+$B$6)*1.2,2),"")&lt;0,0,IFERROR(ROUND((Nutrients_from_wastewater!B21+$B$6)*1.2,2),""))</f>
        <v/>
      </c>
    </row>
    <row r="13" spans="1:4" ht="22.5" customHeight="1">
      <c r="A13" s="49" t="str">
        <f>IF(Nutrients_from_wastewater!A22="","",LEFT(Nutrients_from_wastewater!A22,9)&amp;"Nutrient Budget")</f>
        <v/>
      </c>
      <c r="B13" s="73"/>
    </row>
    <row r="14" spans="1:4" ht="22.5" customHeight="1">
      <c r="A14" s="51" t="str">
        <f>IF(A13&lt;&gt;"","The total annual nitrogen load to mitigate is (kg TN/yr):","")</f>
        <v/>
      </c>
      <c r="B14" s="83" t="str">
        <f>IF(IFERROR(IF(Nutrients_from_wastewater!$A$22="","",ROUND((Nutrients_from_wastewater!B23+$B$6)*1.2,2)),IFERROR(B12,""))&lt;0,0,IFERROR(IF(Nutrients_from_wastewater!$A$22="","",ROUND((Nutrients_from_wastewater!B23+$B$6)*1.2,2)),IFERROR(B12,"")))</f>
        <v/>
      </c>
    </row>
    <row r="15" spans="1:4" ht="22.5" customHeight="1">
      <c r="A15" s="52"/>
      <c r="B15" s="31"/>
    </row>
    <row r="16" spans="1:4" ht="15.75">
      <c r="A16" s="52"/>
      <c r="B16" s="31"/>
      <c r="C16" s="34"/>
    </row>
  </sheetData>
  <sheetProtection algorithmName="SHA-512" hashValue="bPuD/oNkNXvyMURVuQjyzDrqlSKRQ92Wehtd2T0Vkx/5fEjSKKbWPtg1aehdjiVvTR8xIHo7bM2u4p3msfs4SA==" saltValue="zUcuyLIDw0SCoDGEMcpJqA==" spinCount="100000" sheet="1" objects="1" scenarios="1"/>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C3125CCC-BE42-4D41-A6C3-63F556A5FD41}">
          <x14:formula1>
            <xm:f>'C:\Users\DS56\OneDrive - Ricardo Plc\NE NN\[Copy of Herefordshire Council Phosphate Budget Calculator_Final.xlsx]Stage 2 and 3 lookups'!#REF!</xm:f>
          </x14:formula1>
          <xm:sqref>D4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AA7AF-3E94-4ACD-8BCA-F732777F79B7}">
  <dimension ref="A1:N710"/>
  <sheetViews>
    <sheetView zoomScaleNormal="100" workbookViewId="0"/>
  </sheetViews>
  <sheetFormatPr defaultColWidth="65.42578125" defaultRowHeight="15"/>
  <cols>
    <col min="1" max="1" width="41" style="96" customWidth="1"/>
    <col min="2" max="4" width="15.7109375" style="96" customWidth="1"/>
    <col min="5" max="5" width="25.7109375" style="96" customWidth="1"/>
    <col min="6" max="6" width="63.140625" style="96" customWidth="1"/>
    <col min="7" max="7" width="22.42578125" style="96" customWidth="1"/>
    <col min="8" max="8" width="15.7109375" style="96" customWidth="1"/>
    <col min="9" max="9" width="25.7109375" style="96" customWidth="1"/>
    <col min="10" max="10" width="23.28515625" style="96" customWidth="1"/>
    <col min="11" max="13" width="15.7109375" style="96" customWidth="1"/>
    <col min="14" max="16384" width="65.42578125" style="96"/>
  </cols>
  <sheetData>
    <row r="1" spans="1:14" s="101" customFormat="1" ht="37.5" customHeight="1">
      <c r="A1" s="104" t="s">
        <v>11</v>
      </c>
      <c r="B1" s="105"/>
      <c r="C1" s="105"/>
      <c r="D1" s="105"/>
      <c r="E1" s="105"/>
      <c r="F1" s="105"/>
      <c r="G1" s="105"/>
      <c r="H1" s="105"/>
      <c r="I1" s="105"/>
      <c r="J1" s="105"/>
      <c r="K1" s="105"/>
      <c r="L1" s="105"/>
      <c r="M1" s="105"/>
      <c r="N1" s="105"/>
    </row>
    <row r="2" spans="1:14" ht="49.5" customHeight="1">
      <c r="A2" s="27" t="s">
        <v>118</v>
      </c>
    </row>
    <row r="3" spans="1:14" s="101" customFormat="1" ht="37.5" customHeight="1">
      <c r="A3" s="106" t="s">
        <v>119</v>
      </c>
    </row>
    <row r="4" spans="1:14" ht="78.75">
      <c r="A4" s="18" t="s">
        <v>120</v>
      </c>
      <c r="B4" s="18" t="s">
        <v>121</v>
      </c>
      <c r="C4" s="18" t="s">
        <v>122</v>
      </c>
      <c r="D4" s="18" t="s">
        <v>123</v>
      </c>
      <c r="E4" s="18" t="s">
        <v>124</v>
      </c>
      <c r="F4" s="34" t="s">
        <v>125</v>
      </c>
      <c r="G4" s="34" t="s">
        <v>126</v>
      </c>
      <c r="H4" s="18" t="s">
        <v>127</v>
      </c>
      <c r="I4" s="18" t="s">
        <v>128</v>
      </c>
      <c r="J4" s="34" t="s">
        <v>129</v>
      </c>
      <c r="L4" s="3"/>
      <c r="M4" s="3"/>
    </row>
    <row r="5" spans="1:14">
      <c r="A5" s="101" t="s">
        <v>130</v>
      </c>
      <c r="B5" s="3"/>
      <c r="C5" s="101">
        <v>27</v>
      </c>
      <c r="D5" s="3"/>
      <c r="E5" s="101">
        <v>27</v>
      </c>
      <c r="F5" s="101">
        <v>25</v>
      </c>
      <c r="G5" s="101">
        <v>25</v>
      </c>
      <c r="H5" s="3"/>
      <c r="I5" s="101">
        <v>10</v>
      </c>
      <c r="J5" s="3">
        <f>I5-2</f>
        <v>8</v>
      </c>
      <c r="L5" s="3"/>
      <c r="M5" s="3"/>
    </row>
    <row r="6" spans="1:14">
      <c r="A6" s="101" t="s">
        <v>131</v>
      </c>
      <c r="B6" s="3"/>
      <c r="C6" s="101">
        <v>27</v>
      </c>
      <c r="D6" s="3"/>
      <c r="E6" s="101">
        <v>27</v>
      </c>
      <c r="F6" s="101">
        <v>25</v>
      </c>
      <c r="G6" s="101">
        <v>25</v>
      </c>
      <c r="H6" s="3"/>
      <c r="I6" s="101">
        <v>27</v>
      </c>
      <c r="J6" s="3">
        <f>I6-2</f>
        <v>25</v>
      </c>
      <c r="L6" s="3"/>
      <c r="M6" s="3"/>
    </row>
    <row r="7" spans="1:14">
      <c r="A7" s="101" t="s">
        <v>132</v>
      </c>
      <c r="B7" s="3"/>
      <c r="C7" s="101">
        <v>27</v>
      </c>
      <c r="D7" s="3"/>
      <c r="E7" s="101">
        <v>27</v>
      </c>
      <c r="F7" s="101">
        <v>25</v>
      </c>
      <c r="G7" s="101">
        <v>25</v>
      </c>
      <c r="H7" s="3"/>
      <c r="I7" s="101">
        <v>27</v>
      </c>
      <c r="J7" s="3">
        <f t="shared" ref="J7:J47" si="0">I7-2</f>
        <v>25</v>
      </c>
      <c r="L7" s="3"/>
      <c r="M7" s="3"/>
    </row>
    <row r="8" spans="1:14">
      <c r="A8" s="101" t="s">
        <v>133</v>
      </c>
      <c r="B8" s="3"/>
      <c r="C8" s="101">
        <v>27</v>
      </c>
      <c r="D8" s="3"/>
      <c r="E8" s="101">
        <v>27</v>
      </c>
      <c r="F8" s="101">
        <v>25</v>
      </c>
      <c r="G8" s="101">
        <v>25</v>
      </c>
      <c r="H8" s="3"/>
      <c r="I8" s="101">
        <v>27</v>
      </c>
      <c r="J8" s="3">
        <f t="shared" si="0"/>
        <v>25</v>
      </c>
      <c r="L8" s="3"/>
      <c r="M8" s="3"/>
    </row>
    <row r="9" spans="1:14">
      <c r="A9" s="101" t="s">
        <v>134</v>
      </c>
      <c r="B9" s="3"/>
      <c r="C9" s="101">
        <v>27</v>
      </c>
      <c r="D9" s="3"/>
      <c r="E9" s="101">
        <v>27</v>
      </c>
      <c r="F9" s="101">
        <v>25</v>
      </c>
      <c r="G9" s="101">
        <v>25</v>
      </c>
      <c r="H9" s="3"/>
      <c r="I9" s="101">
        <v>10</v>
      </c>
      <c r="J9" s="3">
        <f t="shared" si="0"/>
        <v>8</v>
      </c>
      <c r="L9" s="3"/>
      <c r="M9" s="3"/>
    </row>
    <row r="10" spans="1:14">
      <c r="A10" s="101" t="s">
        <v>135</v>
      </c>
      <c r="B10" s="3"/>
      <c r="C10" s="101">
        <v>27</v>
      </c>
      <c r="D10" s="3"/>
      <c r="E10" s="101">
        <v>27</v>
      </c>
      <c r="F10" s="101">
        <v>25</v>
      </c>
      <c r="G10" s="101">
        <v>25</v>
      </c>
      <c r="H10" s="3"/>
      <c r="I10" s="101">
        <v>27</v>
      </c>
      <c r="J10" s="3">
        <f t="shared" si="0"/>
        <v>25</v>
      </c>
      <c r="L10" s="3"/>
      <c r="M10" s="3"/>
    </row>
    <row r="11" spans="1:14">
      <c r="A11" s="101" t="s">
        <v>136</v>
      </c>
      <c r="B11" s="3"/>
      <c r="C11" s="101">
        <v>27</v>
      </c>
      <c r="D11" s="3"/>
      <c r="E11" s="101">
        <v>27</v>
      </c>
      <c r="F11" s="101">
        <v>25</v>
      </c>
      <c r="G11" s="101">
        <v>25</v>
      </c>
      <c r="H11" s="3"/>
      <c r="I11" s="101">
        <v>27</v>
      </c>
      <c r="J11" s="3">
        <f t="shared" si="0"/>
        <v>25</v>
      </c>
      <c r="L11" s="3"/>
      <c r="M11" s="3"/>
    </row>
    <row r="12" spans="1:14">
      <c r="A12" s="101" t="s">
        <v>137</v>
      </c>
      <c r="B12" s="3"/>
      <c r="C12" s="101">
        <v>15</v>
      </c>
      <c r="D12" s="3"/>
      <c r="E12" s="101">
        <v>15</v>
      </c>
      <c r="F12" s="101">
        <v>13</v>
      </c>
      <c r="G12" s="101">
        <v>13</v>
      </c>
      <c r="H12" s="3"/>
      <c r="I12" s="101">
        <v>10</v>
      </c>
      <c r="J12" s="3">
        <f t="shared" si="0"/>
        <v>8</v>
      </c>
      <c r="L12" s="3"/>
      <c r="M12" s="3"/>
    </row>
    <row r="13" spans="1:14">
      <c r="A13" s="101" t="s">
        <v>138</v>
      </c>
      <c r="B13" s="3"/>
      <c r="C13" s="101">
        <v>27</v>
      </c>
      <c r="D13" s="3"/>
      <c r="E13" s="101">
        <v>27</v>
      </c>
      <c r="F13" s="101">
        <v>25</v>
      </c>
      <c r="G13" s="101">
        <v>25</v>
      </c>
      <c r="H13" s="3"/>
      <c r="I13" s="101">
        <v>27</v>
      </c>
      <c r="J13" s="3">
        <f t="shared" si="0"/>
        <v>25</v>
      </c>
      <c r="L13" s="3"/>
      <c r="M13" s="3"/>
    </row>
    <row r="14" spans="1:14">
      <c r="A14" s="101" t="s">
        <v>139</v>
      </c>
      <c r="B14" s="3"/>
      <c r="C14" s="101">
        <v>27</v>
      </c>
      <c r="D14" s="3"/>
      <c r="E14" s="101">
        <v>27</v>
      </c>
      <c r="F14" s="101">
        <v>25</v>
      </c>
      <c r="G14" s="101">
        <v>25</v>
      </c>
      <c r="H14" s="3"/>
      <c r="I14" s="101">
        <v>27</v>
      </c>
      <c r="J14" s="3">
        <f t="shared" si="0"/>
        <v>25</v>
      </c>
      <c r="L14" s="3"/>
      <c r="M14" s="3"/>
    </row>
    <row r="15" spans="1:14">
      <c r="A15" s="101" t="s">
        <v>140</v>
      </c>
      <c r="B15" s="3"/>
      <c r="C15" s="101">
        <v>10</v>
      </c>
      <c r="D15" s="3"/>
      <c r="E15" s="101">
        <v>10</v>
      </c>
      <c r="F15" s="101">
        <v>8</v>
      </c>
      <c r="G15" s="101">
        <v>8</v>
      </c>
      <c r="H15" s="3"/>
      <c r="I15" s="101">
        <v>10</v>
      </c>
      <c r="J15" s="3">
        <f t="shared" si="0"/>
        <v>8</v>
      </c>
      <c r="L15" s="3"/>
      <c r="M15" s="3"/>
    </row>
    <row r="16" spans="1:14">
      <c r="A16" s="101" t="s">
        <v>141</v>
      </c>
      <c r="B16" s="3"/>
      <c r="C16" s="101">
        <v>27</v>
      </c>
      <c r="D16" s="3"/>
      <c r="E16" s="101">
        <v>27</v>
      </c>
      <c r="F16" s="101">
        <v>25</v>
      </c>
      <c r="G16" s="101">
        <v>25</v>
      </c>
      <c r="H16" s="3"/>
      <c r="I16" s="101">
        <v>10</v>
      </c>
      <c r="J16" s="3">
        <f t="shared" si="0"/>
        <v>8</v>
      </c>
      <c r="L16" s="3"/>
      <c r="M16" s="3"/>
    </row>
    <row r="17" spans="1:13">
      <c r="A17" s="101" t="s">
        <v>142</v>
      </c>
      <c r="B17" s="3"/>
      <c r="C17" s="101">
        <v>9.6999999999999993</v>
      </c>
      <c r="D17" s="3"/>
      <c r="E17" s="101">
        <v>9.6999999999999993</v>
      </c>
      <c r="F17" s="101">
        <v>7.7</v>
      </c>
      <c r="G17" s="101">
        <v>7.7</v>
      </c>
      <c r="H17" s="3"/>
      <c r="I17" s="101">
        <v>9.6999999999999993</v>
      </c>
      <c r="J17" s="3">
        <f t="shared" si="0"/>
        <v>7.6999999999999993</v>
      </c>
      <c r="L17" s="3"/>
      <c r="M17" s="3"/>
    </row>
    <row r="18" spans="1:13">
      <c r="A18" s="101" t="s">
        <v>143</v>
      </c>
      <c r="B18" s="3"/>
      <c r="C18" s="101">
        <v>27</v>
      </c>
      <c r="D18" s="3"/>
      <c r="E18" s="101">
        <v>27</v>
      </c>
      <c r="F18" s="101">
        <v>25</v>
      </c>
      <c r="G18" s="101">
        <v>25</v>
      </c>
      <c r="H18" s="3"/>
      <c r="I18" s="101">
        <v>27</v>
      </c>
      <c r="J18" s="3">
        <f t="shared" si="0"/>
        <v>25</v>
      </c>
      <c r="L18" s="3"/>
      <c r="M18" s="3"/>
    </row>
    <row r="19" spans="1:13">
      <c r="A19" s="101" t="s">
        <v>144</v>
      </c>
      <c r="B19" s="3"/>
      <c r="C19" s="101">
        <v>27</v>
      </c>
      <c r="D19" s="3"/>
      <c r="E19" s="101">
        <v>27</v>
      </c>
      <c r="F19" s="101">
        <v>25</v>
      </c>
      <c r="G19" s="101">
        <v>25</v>
      </c>
      <c r="H19" s="3"/>
      <c r="I19" s="101">
        <v>27</v>
      </c>
      <c r="J19" s="3">
        <f t="shared" si="0"/>
        <v>25</v>
      </c>
      <c r="L19" s="3"/>
      <c r="M19" s="3"/>
    </row>
    <row r="20" spans="1:13">
      <c r="A20" s="101" t="s">
        <v>145</v>
      </c>
      <c r="B20" s="3"/>
      <c r="C20" s="101">
        <v>27</v>
      </c>
      <c r="D20" s="3"/>
      <c r="E20" s="101">
        <v>27</v>
      </c>
      <c r="F20" s="101">
        <v>25</v>
      </c>
      <c r="G20" s="101">
        <v>25</v>
      </c>
      <c r="H20" s="3"/>
      <c r="I20" s="101">
        <v>27</v>
      </c>
      <c r="J20" s="3">
        <f t="shared" si="0"/>
        <v>25</v>
      </c>
      <c r="L20" s="3"/>
      <c r="M20" s="3"/>
    </row>
    <row r="21" spans="1:13">
      <c r="A21" s="101" t="s">
        <v>146</v>
      </c>
      <c r="B21" s="3"/>
      <c r="C21" s="101">
        <v>9</v>
      </c>
      <c r="D21" s="3"/>
      <c r="E21" s="101">
        <v>9</v>
      </c>
      <c r="F21" s="101">
        <v>7</v>
      </c>
      <c r="G21" s="101">
        <v>7</v>
      </c>
      <c r="H21" s="3"/>
      <c r="I21" s="101">
        <v>9</v>
      </c>
      <c r="J21" s="3">
        <f t="shared" si="0"/>
        <v>7</v>
      </c>
      <c r="L21" s="3"/>
      <c r="M21" s="3"/>
    </row>
    <row r="22" spans="1:13">
      <c r="A22" s="101" t="s">
        <v>147</v>
      </c>
      <c r="B22" s="3"/>
      <c r="C22" s="101">
        <v>27</v>
      </c>
      <c r="D22" s="3"/>
      <c r="E22" s="101">
        <v>27</v>
      </c>
      <c r="F22" s="101">
        <v>25</v>
      </c>
      <c r="G22" s="101">
        <v>25</v>
      </c>
      <c r="H22" s="3"/>
      <c r="I22" s="101">
        <v>10</v>
      </c>
      <c r="J22" s="3">
        <f t="shared" si="0"/>
        <v>8</v>
      </c>
      <c r="L22" s="3"/>
      <c r="M22" s="3"/>
    </row>
    <row r="23" spans="1:13">
      <c r="A23" s="101" t="s">
        <v>148</v>
      </c>
      <c r="B23" s="3"/>
      <c r="C23" s="101">
        <v>27</v>
      </c>
      <c r="D23" s="3"/>
      <c r="E23" s="101">
        <v>27</v>
      </c>
      <c r="F23" s="101">
        <v>25</v>
      </c>
      <c r="G23" s="101">
        <v>25</v>
      </c>
      <c r="H23" s="3"/>
      <c r="I23" s="101">
        <v>27</v>
      </c>
      <c r="J23" s="3">
        <f t="shared" si="0"/>
        <v>25</v>
      </c>
      <c r="L23" s="3"/>
      <c r="M23" s="3"/>
    </row>
    <row r="24" spans="1:13">
      <c r="A24" s="101" t="s">
        <v>149</v>
      </c>
      <c r="B24" s="3"/>
      <c r="C24" s="101">
        <v>27</v>
      </c>
      <c r="D24" s="3"/>
      <c r="E24" s="101">
        <v>27</v>
      </c>
      <c r="F24" s="101">
        <v>25</v>
      </c>
      <c r="G24" s="101">
        <v>25</v>
      </c>
      <c r="H24" s="3"/>
      <c r="I24" s="101">
        <v>27</v>
      </c>
      <c r="J24" s="3">
        <f t="shared" si="0"/>
        <v>25</v>
      </c>
      <c r="L24" s="3"/>
      <c r="M24" s="3"/>
    </row>
    <row r="25" spans="1:13">
      <c r="A25" s="101" t="s">
        <v>150</v>
      </c>
      <c r="B25" s="3"/>
      <c r="C25" s="101">
        <v>27</v>
      </c>
      <c r="D25" s="3"/>
      <c r="E25" s="101">
        <v>27</v>
      </c>
      <c r="F25" s="101">
        <v>25</v>
      </c>
      <c r="G25" s="101">
        <v>25</v>
      </c>
      <c r="H25" s="3"/>
      <c r="I25" s="101">
        <v>27</v>
      </c>
      <c r="J25" s="3">
        <f t="shared" si="0"/>
        <v>25</v>
      </c>
      <c r="L25" s="3"/>
      <c r="M25" s="3"/>
    </row>
    <row r="26" spans="1:13">
      <c r="A26" s="101" t="s">
        <v>151</v>
      </c>
      <c r="B26" s="3"/>
      <c r="C26" s="101">
        <v>27</v>
      </c>
      <c r="D26" s="3"/>
      <c r="E26" s="101">
        <v>27</v>
      </c>
      <c r="F26" s="101">
        <v>25</v>
      </c>
      <c r="G26" s="101">
        <v>25</v>
      </c>
      <c r="H26" s="3"/>
      <c r="I26" s="101">
        <v>27</v>
      </c>
      <c r="J26" s="3">
        <f t="shared" si="0"/>
        <v>25</v>
      </c>
      <c r="L26" s="3"/>
      <c r="M26" s="3"/>
    </row>
    <row r="27" spans="1:13">
      <c r="A27" s="101" t="s">
        <v>152</v>
      </c>
      <c r="B27" s="3"/>
      <c r="C27" s="101">
        <v>27</v>
      </c>
      <c r="D27" s="3"/>
      <c r="E27" s="101">
        <v>27</v>
      </c>
      <c r="F27" s="101">
        <v>25</v>
      </c>
      <c r="G27" s="101">
        <v>25</v>
      </c>
      <c r="H27" s="3"/>
      <c r="I27" s="101">
        <v>27</v>
      </c>
      <c r="J27" s="3">
        <f t="shared" si="0"/>
        <v>25</v>
      </c>
      <c r="L27" s="3"/>
      <c r="M27" s="3"/>
    </row>
    <row r="28" spans="1:13">
      <c r="A28" s="101" t="s">
        <v>153</v>
      </c>
      <c r="B28" s="3"/>
      <c r="C28" s="101">
        <v>27</v>
      </c>
      <c r="D28" s="3"/>
      <c r="E28" s="101">
        <v>27</v>
      </c>
      <c r="F28" s="101">
        <v>25</v>
      </c>
      <c r="G28" s="101">
        <v>25</v>
      </c>
      <c r="H28" s="3"/>
      <c r="I28" s="101">
        <v>27</v>
      </c>
      <c r="J28" s="3">
        <f t="shared" si="0"/>
        <v>25</v>
      </c>
      <c r="L28" s="3"/>
      <c r="M28" s="3"/>
    </row>
    <row r="29" spans="1:13">
      <c r="A29" s="101" t="s">
        <v>154</v>
      </c>
      <c r="B29" s="3"/>
      <c r="C29" s="101">
        <v>27</v>
      </c>
      <c r="D29" s="3"/>
      <c r="E29" s="101">
        <v>27</v>
      </c>
      <c r="F29" s="101">
        <v>25</v>
      </c>
      <c r="G29" s="101">
        <v>25</v>
      </c>
      <c r="H29" s="3"/>
      <c r="I29" s="101">
        <v>10</v>
      </c>
      <c r="J29" s="3">
        <f t="shared" si="0"/>
        <v>8</v>
      </c>
      <c r="L29" s="3"/>
      <c r="M29" s="3"/>
    </row>
    <row r="30" spans="1:13">
      <c r="A30" s="101" t="s">
        <v>155</v>
      </c>
      <c r="B30" s="3"/>
      <c r="C30" s="101">
        <v>27</v>
      </c>
      <c r="D30" s="3"/>
      <c r="E30" s="101">
        <v>27</v>
      </c>
      <c r="F30" s="101">
        <v>25</v>
      </c>
      <c r="G30" s="101">
        <v>25</v>
      </c>
      <c r="H30" s="3"/>
      <c r="I30" s="101">
        <v>27</v>
      </c>
      <c r="J30" s="3">
        <f t="shared" si="0"/>
        <v>25</v>
      </c>
      <c r="L30" s="3"/>
      <c r="M30" s="3"/>
    </row>
    <row r="31" spans="1:13">
      <c r="A31" s="101" t="s">
        <v>156</v>
      </c>
      <c r="B31" s="3"/>
      <c r="C31" s="101">
        <v>27</v>
      </c>
      <c r="D31" s="3"/>
      <c r="E31" s="101">
        <v>27</v>
      </c>
      <c r="F31" s="101">
        <v>25</v>
      </c>
      <c r="G31" s="101">
        <v>25</v>
      </c>
      <c r="H31" s="3"/>
      <c r="I31" s="101">
        <v>27</v>
      </c>
      <c r="J31" s="3">
        <f t="shared" si="0"/>
        <v>25</v>
      </c>
      <c r="L31" s="3"/>
      <c r="M31" s="3"/>
    </row>
    <row r="32" spans="1:13">
      <c r="A32" s="101" t="s">
        <v>157</v>
      </c>
      <c r="B32" s="3"/>
      <c r="C32" s="101">
        <v>27</v>
      </c>
      <c r="D32" s="3"/>
      <c r="E32" s="101">
        <v>27</v>
      </c>
      <c r="F32" s="101">
        <v>25</v>
      </c>
      <c r="G32" s="101">
        <v>25</v>
      </c>
      <c r="H32" s="3"/>
      <c r="I32" s="101">
        <v>27</v>
      </c>
      <c r="J32" s="3">
        <f t="shared" si="0"/>
        <v>25</v>
      </c>
      <c r="L32" s="3"/>
      <c r="M32" s="3"/>
    </row>
    <row r="33" spans="1:13">
      <c r="A33" s="101" t="s">
        <v>158</v>
      </c>
      <c r="B33" s="3"/>
      <c r="C33" s="101">
        <v>27</v>
      </c>
      <c r="D33" s="3"/>
      <c r="E33" s="101">
        <v>27</v>
      </c>
      <c r="F33" s="101">
        <v>25</v>
      </c>
      <c r="G33" s="101">
        <v>25</v>
      </c>
      <c r="H33" s="3"/>
      <c r="I33" s="101">
        <v>10</v>
      </c>
      <c r="J33" s="3">
        <f t="shared" si="0"/>
        <v>8</v>
      </c>
      <c r="L33" s="3"/>
      <c r="M33" s="3"/>
    </row>
    <row r="34" spans="1:13">
      <c r="A34" s="101" t="s">
        <v>159</v>
      </c>
      <c r="B34" s="3"/>
      <c r="C34" s="101">
        <v>27</v>
      </c>
      <c r="D34" s="3"/>
      <c r="E34" s="101">
        <v>27</v>
      </c>
      <c r="F34" s="101">
        <v>25</v>
      </c>
      <c r="G34" s="101">
        <v>25</v>
      </c>
      <c r="H34" s="3"/>
      <c r="I34" s="101">
        <v>10</v>
      </c>
      <c r="J34" s="3">
        <f t="shared" si="0"/>
        <v>8</v>
      </c>
      <c r="L34" s="3"/>
      <c r="M34" s="3"/>
    </row>
    <row r="35" spans="1:13">
      <c r="A35" s="101" t="s">
        <v>160</v>
      </c>
      <c r="B35" s="3"/>
      <c r="C35" s="101">
        <v>27</v>
      </c>
      <c r="D35" s="3"/>
      <c r="E35" s="101">
        <v>27</v>
      </c>
      <c r="F35" s="101">
        <v>25</v>
      </c>
      <c r="G35" s="101">
        <v>25</v>
      </c>
      <c r="H35" s="3"/>
      <c r="I35" s="101">
        <v>27</v>
      </c>
      <c r="J35" s="3">
        <f t="shared" si="0"/>
        <v>25</v>
      </c>
      <c r="L35" s="3"/>
      <c r="M35" s="3"/>
    </row>
    <row r="36" spans="1:13">
      <c r="A36" s="101" t="s">
        <v>161</v>
      </c>
      <c r="B36" s="3"/>
      <c r="C36" s="101">
        <v>27</v>
      </c>
      <c r="D36" s="3"/>
      <c r="E36" s="101">
        <v>27</v>
      </c>
      <c r="F36" s="101">
        <v>25</v>
      </c>
      <c r="G36" s="101">
        <v>25</v>
      </c>
      <c r="H36" s="3"/>
      <c r="I36" s="101">
        <v>27</v>
      </c>
      <c r="J36" s="3">
        <f t="shared" si="0"/>
        <v>25</v>
      </c>
      <c r="L36" s="3"/>
      <c r="M36" s="3"/>
    </row>
    <row r="37" spans="1:13">
      <c r="A37" s="101" t="s">
        <v>162</v>
      </c>
      <c r="B37" s="3"/>
      <c r="C37" s="101">
        <v>27</v>
      </c>
      <c r="D37" s="3"/>
      <c r="E37" s="101">
        <v>27</v>
      </c>
      <c r="F37" s="101">
        <v>25</v>
      </c>
      <c r="G37" s="101">
        <v>25</v>
      </c>
      <c r="H37" s="3"/>
      <c r="I37" s="101">
        <v>27</v>
      </c>
      <c r="J37" s="3">
        <f t="shared" si="0"/>
        <v>25</v>
      </c>
      <c r="L37" s="3"/>
      <c r="M37" s="3"/>
    </row>
    <row r="38" spans="1:13">
      <c r="A38" s="101" t="s">
        <v>163</v>
      </c>
      <c r="B38" s="3"/>
      <c r="C38" s="101">
        <v>27</v>
      </c>
      <c r="D38" s="3"/>
      <c r="E38" s="101">
        <v>27</v>
      </c>
      <c r="F38" s="101">
        <v>25</v>
      </c>
      <c r="G38" s="101">
        <v>25</v>
      </c>
      <c r="H38" s="3"/>
      <c r="I38" s="101">
        <v>27</v>
      </c>
      <c r="J38" s="3">
        <f t="shared" si="0"/>
        <v>25</v>
      </c>
      <c r="L38" s="3"/>
      <c r="M38" s="3"/>
    </row>
    <row r="39" spans="1:13">
      <c r="A39" s="101" t="s">
        <v>164</v>
      </c>
      <c r="B39" s="3"/>
      <c r="C39" s="101">
        <v>27</v>
      </c>
      <c r="D39" s="3"/>
      <c r="E39" s="101">
        <v>27</v>
      </c>
      <c r="F39" s="101">
        <v>25</v>
      </c>
      <c r="G39" s="101">
        <v>25</v>
      </c>
      <c r="H39" s="3"/>
      <c r="I39" s="101">
        <v>10</v>
      </c>
      <c r="J39" s="3">
        <f t="shared" si="0"/>
        <v>8</v>
      </c>
      <c r="L39" s="3"/>
      <c r="M39" s="3"/>
    </row>
    <row r="40" spans="1:13">
      <c r="A40" s="101" t="s">
        <v>165</v>
      </c>
      <c r="B40" s="3"/>
      <c r="C40" s="101">
        <v>27</v>
      </c>
      <c r="D40" s="3"/>
      <c r="E40" s="101">
        <v>27</v>
      </c>
      <c r="F40" s="101">
        <v>25</v>
      </c>
      <c r="G40" s="101">
        <v>25</v>
      </c>
      <c r="H40" s="3"/>
      <c r="I40" s="101">
        <v>27</v>
      </c>
      <c r="J40" s="3">
        <f t="shared" si="0"/>
        <v>25</v>
      </c>
      <c r="L40" s="3"/>
      <c r="M40" s="3"/>
    </row>
    <row r="41" spans="1:13">
      <c r="A41" s="101" t="s">
        <v>166</v>
      </c>
      <c r="B41" s="3"/>
      <c r="C41" s="101">
        <v>27</v>
      </c>
      <c r="D41" s="3"/>
      <c r="E41" s="101">
        <v>27</v>
      </c>
      <c r="F41" s="101">
        <v>25</v>
      </c>
      <c r="G41" s="101">
        <v>25</v>
      </c>
      <c r="H41" s="3"/>
      <c r="I41" s="101">
        <v>27</v>
      </c>
      <c r="J41" s="3">
        <f t="shared" si="0"/>
        <v>25</v>
      </c>
      <c r="L41" s="3"/>
      <c r="M41" s="3"/>
    </row>
    <row r="42" spans="1:13">
      <c r="A42" s="101" t="s">
        <v>167</v>
      </c>
      <c r="B42" s="3"/>
      <c r="C42" s="101">
        <v>27</v>
      </c>
      <c r="D42" s="3"/>
      <c r="E42" s="101">
        <v>27</v>
      </c>
      <c r="F42" s="101">
        <v>25</v>
      </c>
      <c r="G42" s="101">
        <v>25</v>
      </c>
      <c r="H42" s="3"/>
      <c r="I42" s="101">
        <v>27</v>
      </c>
      <c r="J42" s="3">
        <f t="shared" si="0"/>
        <v>25</v>
      </c>
      <c r="L42" s="3"/>
      <c r="M42" s="3"/>
    </row>
    <row r="43" spans="1:13">
      <c r="A43" s="101" t="s">
        <v>168</v>
      </c>
      <c r="B43" s="3"/>
      <c r="C43" s="101">
        <v>35</v>
      </c>
      <c r="D43" s="3"/>
      <c r="E43" s="101">
        <v>35</v>
      </c>
      <c r="F43" s="101">
        <v>33</v>
      </c>
      <c r="G43" s="101">
        <v>33</v>
      </c>
      <c r="H43" s="3"/>
      <c r="I43" s="101">
        <v>10</v>
      </c>
      <c r="J43" s="3">
        <f t="shared" si="0"/>
        <v>8</v>
      </c>
      <c r="L43" s="3"/>
      <c r="M43" s="3"/>
    </row>
    <row r="44" spans="1:13">
      <c r="A44" s="101" t="s">
        <v>169</v>
      </c>
      <c r="B44" s="3"/>
      <c r="C44" s="101">
        <v>27</v>
      </c>
      <c r="D44" s="3"/>
      <c r="E44" s="101">
        <v>27</v>
      </c>
      <c r="F44" s="101">
        <v>25</v>
      </c>
      <c r="G44" s="101">
        <v>25</v>
      </c>
      <c r="H44" s="3"/>
      <c r="I44" s="101">
        <v>10</v>
      </c>
      <c r="J44" s="3">
        <f t="shared" si="0"/>
        <v>8</v>
      </c>
      <c r="L44" s="3"/>
      <c r="M44" s="3"/>
    </row>
    <row r="45" spans="1:13">
      <c r="A45" s="101" t="s">
        <v>170</v>
      </c>
      <c r="B45" s="3"/>
      <c r="C45" s="101">
        <v>27</v>
      </c>
      <c r="D45" s="3"/>
      <c r="E45" s="101">
        <v>27</v>
      </c>
      <c r="F45" s="101">
        <v>25</v>
      </c>
      <c r="G45" s="101">
        <v>25</v>
      </c>
      <c r="H45" s="3"/>
      <c r="I45" s="101">
        <v>27</v>
      </c>
      <c r="J45" s="3">
        <f t="shared" si="0"/>
        <v>25</v>
      </c>
      <c r="L45" s="3"/>
      <c r="M45" s="3"/>
    </row>
    <row r="46" spans="1:13">
      <c r="A46" s="101" t="s">
        <v>171</v>
      </c>
      <c r="B46" s="3"/>
      <c r="C46" s="101">
        <v>27</v>
      </c>
      <c r="D46" s="3"/>
      <c r="E46" s="101">
        <v>27</v>
      </c>
      <c r="F46" s="101">
        <v>25</v>
      </c>
      <c r="G46" s="101">
        <v>25</v>
      </c>
      <c r="H46" s="3"/>
      <c r="I46" s="101">
        <v>10</v>
      </c>
      <c r="J46" s="3">
        <f t="shared" si="0"/>
        <v>8</v>
      </c>
      <c r="L46" s="3"/>
      <c r="M46" s="3"/>
    </row>
    <row r="47" spans="1:13">
      <c r="A47" s="101" t="s">
        <v>172</v>
      </c>
      <c r="B47" s="3"/>
      <c r="C47" s="101">
        <v>27</v>
      </c>
      <c r="D47" s="3"/>
      <c r="E47" s="101">
        <v>27</v>
      </c>
      <c r="F47" s="101">
        <v>25</v>
      </c>
      <c r="G47" s="101">
        <v>25</v>
      </c>
      <c r="H47" s="3"/>
      <c r="I47" s="101">
        <v>10</v>
      </c>
      <c r="J47" s="3">
        <f t="shared" si="0"/>
        <v>8</v>
      </c>
      <c r="L47" s="3"/>
      <c r="M47" s="3"/>
    </row>
    <row r="48" spans="1:13">
      <c r="A48" s="101" t="s">
        <v>173</v>
      </c>
      <c r="B48" s="3"/>
      <c r="C48" s="101">
        <v>27</v>
      </c>
      <c r="D48" s="3"/>
      <c r="E48" s="101">
        <v>27</v>
      </c>
      <c r="F48" s="101">
        <v>25</v>
      </c>
      <c r="G48" s="101">
        <v>25</v>
      </c>
      <c r="H48" s="3"/>
      <c r="I48" s="101">
        <v>27</v>
      </c>
      <c r="J48" s="3">
        <f>I48-2</f>
        <v>25</v>
      </c>
      <c r="L48" s="3"/>
      <c r="M48" s="3"/>
    </row>
    <row r="49" spans="1:13">
      <c r="A49" s="101" t="s">
        <v>174</v>
      </c>
      <c r="B49" s="3"/>
      <c r="C49" s="101">
        <v>27</v>
      </c>
      <c r="D49" s="3"/>
      <c r="E49" s="101">
        <v>27</v>
      </c>
      <c r="F49" s="101">
        <v>25</v>
      </c>
      <c r="G49" s="101">
        <v>25</v>
      </c>
      <c r="H49" s="3"/>
      <c r="I49" s="101">
        <v>10</v>
      </c>
      <c r="J49" s="3">
        <f>I49-2</f>
        <v>8</v>
      </c>
      <c r="L49" s="3"/>
      <c r="M49" s="3"/>
    </row>
    <row r="50" spans="1:13">
      <c r="A50" s="101" t="s">
        <v>175</v>
      </c>
      <c r="B50" s="3"/>
      <c r="C50" s="101">
        <v>10</v>
      </c>
      <c r="D50" s="3"/>
      <c r="E50" s="101">
        <v>10</v>
      </c>
      <c r="F50" s="101">
        <v>8</v>
      </c>
      <c r="G50" s="101">
        <v>8</v>
      </c>
      <c r="H50" s="3"/>
      <c r="I50" s="101">
        <v>10</v>
      </c>
      <c r="J50" s="3">
        <f t="shared" ref="J50:J82" si="1">I50-2</f>
        <v>8</v>
      </c>
      <c r="L50" s="3"/>
      <c r="M50" s="3"/>
    </row>
    <row r="51" spans="1:13">
      <c r="A51" s="101" t="s">
        <v>176</v>
      </c>
      <c r="B51" s="3"/>
      <c r="C51" s="101">
        <v>27</v>
      </c>
      <c r="D51" s="3"/>
      <c r="E51" s="101">
        <v>27</v>
      </c>
      <c r="F51" s="101">
        <v>25</v>
      </c>
      <c r="G51" s="101">
        <v>25</v>
      </c>
      <c r="H51" s="3"/>
      <c r="I51" s="101">
        <v>27</v>
      </c>
      <c r="J51" s="3">
        <f t="shared" si="1"/>
        <v>25</v>
      </c>
      <c r="L51" s="3"/>
      <c r="M51" s="3"/>
    </row>
    <row r="52" spans="1:13">
      <c r="A52" s="101" t="s">
        <v>177</v>
      </c>
      <c r="B52" s="3"/>
      <c r="C52" s="101">
        <v>27</v>
      </c>
      <c r="D52" s="3"/>
      <c r="E52" s="101">
        <v>27</v>
      </c>
      <c r="F52" s="101">
        <v>25</v>
      </c>
      <c r="G52" s="101">
        <v>25</v>
      </c>
      <c r="H52" s="3"/>
      <c r="I52" s="101">
        <v>10</v>
      </c>
      <c r="J52" s="3">
        <f t="shared" si="1"/>
        <v>8</v>
      </c>
      <c r="L52" s="3"/>
      <c r="M52" s="3"/>
    </row>
    <row r="53" spans="1:13">
      <c r="A53" s="101" t="s">
        <v>178</v>
      </c>
      <c r="B53" s="3"/>
      <c r="C53" s="101">
        <v>25</v>
      </c>
      <c r="D53" s="3"/>
      <c r="E53" s="101">
        <v>25</v>
      </c>
      <c r="F53" s="101">
        <v>23</v>
      </c>
      <c r="G53" s="101">
        <v>23</v>
      </c>
      <c r="H53" s="3"/>
      <c r="I53" s="101">
        <v>10</v>
      </c>
      <c r="J53" s="3">
        <f t="shared" si="1"/>
        <v>8</v>
      </c>
      <c r="L53" s="3"/>
      <c r="M53" s="3"/>
    </row>
    <row r="54" spans="1:13">
      <c r="A54" s="101" t="s">
        <v>179</v>
      </c>
      <c r="B54" s="3"/>
      <c r="C54" s="101">
        <v>27</v>
      </c>
      <c r="D54" s="3"/>
      <c r="E54" s="101">
        <v>27</v>
      </c>
      <c r="F54" s="101">
        <v>25</v>
      </c>
      <c r="G54" s="101">
        <v>25</v>
      </c>
      <c r="H54" s="3"/>
      <c r="I54" s="101">
        <v>27</v>
      </c>
      <c r="J54" s="3">
        <f t="shared" si="1"/>
        <v>25</v>
      </c>
      <c r="L54" s="3"/>
      <c r="M54" s="3"/>
    </row>
    <row r="55" spans="1:13">
      <c r="A55" s="101" t="s">
        <v>180</v>
      </c>
      <c r="B55" s="3"/>
      <c r="C55" s="101">
        <v>27</v>
      </c>
      <c r="D55" s="3"/>
      <c r="E55" s="101">
        <v>27</v>
      </c>
      <c r="F55" s="101">
        <v>25</v>
      </c>
      <c r="G55" s="101">
        <v>25</v>
      </c>
      <c r="H55" s="3"/>
      <c r="I55" s="101">
        <v>27</v>
      </c>
      <c r="J55" s="3">
        <f t="shared" si="1"/>
        <v>25</v>
      </c>
      <c r="L55" s="3"/>
      <c r="M55" s="3"/>
    </row>
    <row r="56" spans="1:13">
      <c r="A56" s="101" t="s">
        <v>181</v>
      </c>
      <c r="B56" s="3"/>
      <c r="C56" s="101">
        <v>27</v>
      </c>
      <c r="D56" s="3"/>
      <c r="E56" s="101">
        <v>27</v>
      </c>
      <c r="F56" s="101">
        <v>25</v>
      </c>
      <c r="G56" s="101">
        <v>25</v>
      </c>
      <c r="H56" s="3"/>
      <c r="I56" s="101">
        <v>27</v>
      </c>
      <c r="J56" s="3">
        <f t="shared" si="1"/>
        <v>25</v>
      </c>
      <c r="L56" s="3"/>
      <c r="M56" s="3"/>
    </row>
    <row r="57" spans="1:13">
      <c r="A57" s="101" t="s">
        <v>182</v>
      </c>
      <c r="B57" s="3"/>
      <c r="C57" s="101">
        <v>20</v>
      </c>
      <c r="D57" s="3"/>
      <c r="E57" s="101">
        <v>20</v>
      </c>
      <c r="F57" s="101">
        <v>18</v>
      </c>
      <c r="G57" s="101">
        <v>18</v>
      </c>
      <c r="H57" s="3"/>
      <c r="I57" s="101">
        <v>20</v>
      </c>
      <c r="J57" s="3">
        <f t="shared" si="1"/>
        <v>18</v>
      </c>
      <c r="L57" s="3"/>
      <c r="M57" s="3"/>
    </row>
    <row r="58" spans="1:13">
      <c r="A58" s="101" t="s">
        <v>183</v>
      </c>
      <c r="B58" s="3"/>
      <c r="C58" s="101">
        <v>27</v>
      </c>
      <c r="D58" s="3"/>
      <c r="E58" s="101">
        <v>27</v>
      </c>
      <c r="F58" s="101">
        <v>25</v>
      </c>
      <c r="G58" s="101">
        <v>25</v>
      </c>
      <c r="H58" s="3"/>
      <c r="I58" s="101">
        <v>10</v>
      </c>
      <c r="J58" s="3">
        <f t="shared" si="1"/>
        <v>8</v>
      </c>
      <c r="L58" s="3"/>
      <c r="M58" s="3"/>
    </row>
    <row r="59" spans="1:13">
      <c r="A59" s="101" t="s">
        <v>184</v>
      </c>
      <c r="B59" s="3"/>
      <c r="C59" s="101">
        <v>27</v>
      </c>
      <c r="D59" s="3"/>
      <c r="E59" s="101">
        <v>27</v>
      </c>
      <c r="F59" s="101">
        <v>25</v>
      </c>
      <c r="G59" s="101">
        <v>25</v>
      </c>
      <c r="H59" s="3"/>
      <c r="I59" s="101">
        <v>27</v>
      </c>
      <c r="J59" s="3">
        <f t="shared" si="1"/>
        <v>25</v>
      </c>
      <c r="L59" s="3"/>
      <c r="M59" s="3"/>
    </row>
    <row r="60" spans="1:13">
      <c r="A60" s="101" t="s">
        <v>185</v>
      </c>
      <c r="B60" s="3"/>
      <c r="C60" s="101">
        <v>9</v>
      </c>
      <c r="D60" s="3"/>
      <c r="E60" s="101">
        <v>9</v>
      </c>
      <c r="F60" s="101">
        <v>7</v>
      </c>
      <c r="G60" s="101">
        <v>7</v>
      </c>
      <c r="H60" s="3"/>
      <c r="I60" s="101">
        <v>9</v>
      </c>
      <c r="J60" s="3">
        <f t="shared" si="1"/>
        <v>7</v>
      </c>
      <c r="L60" s="3"/>
      <c r="M60" s="3"/>
    </row>
    <row r="61" spans="1:13">
      <c r="A61" s="101" t="s">
        <v>186</v>
      </c>
      <c r="B61" s="3"/>
      <c r="C61" s="101">
        <v>9.5</v>
      </c>
      <c r="D61" s="3"/>
      <c r="E61" s="101">
        <v>9.5</v>
      </c>
      <c r="F61" s="101">
        <v>7.5</v>
      </c>
      <c r="G61" s="101">
        <v>7.5</v>
      </c>
      <c r="H61" s="3"/>
      <c r="I61" s="101">
        <v>9.5</v>
      </c>
      <c r="J61" s="3">
        <f t="shared" si="1"/>
        <v>7.5</v>
      </c>
      <c r="L61" s="3"/>
      <c r="M61" s="3"/>
    </row>
    <row r="62" spans="1:13">
      <c r="A62" s="101" t="s">
        <v>187</v>
      </c>
      <c r="B62" s="3"/>
      <c r="C62" s="101">
        <v>27</v>
      </c>
      <c r="D62" s="3"/>
      <c r="E62" s="101">
        <v>27</v>
      </c>
      <c r="F62" s="101">
        <v>25</v>
      </c>
      <c r="G62" s="101">
        <v>25</v>
      </c>
      <c r="H62" s="3"/>
      <c r="I62" s="101">
        <v>10</v>
      </c>
      <c r="J62" s="3">
        <f t="shared" si="1"/>
        <v>8</v>
      </c>
      <c r="L62" s="3"/>
      <c r="M62" s="3"/>
    </row>
    <row r="63" spans="1:13">
      <c r="A63" s="101" t="s">
        <v>188</v>
      </c>
      <c r="B63" s="3"/>
      <c r="C63" s="101">
        <v>27</v>
      </c>
      <c r="D63" s="3"/>
      <c r="E63" s="101">
        <v>27</v>
      </c>
      <c r="F63" s="101">
        <v>25</v>
      </c>
      <c r="G63" s="101">
        <v>25</v>
      </c>
      <c r="H63" s="3"/>
      <c r="I63" s="101">
        <v>27</v>
      </c>
      <c r="J63" s="3">
        <f t="shared" si="1"/>
        <v>25</v>
      </c>
      <c r="L63" s="3"/>
      <c r="M63" s="3"/>
    </row>
    <row r="64" spans="1:13">
      <c r="A64" s="101" t="s">
        <v>189</v>
      </c>
      <c r="B64" s="3"/>
      <c r="C64" s="101">
        <v>27</v>
      </c>
      <c r="D64" s="3"/>
      <c r="E64" s="101">
        <v>27</v>
      </c>
      <c r="F64" s="101">
        <v>25</v>
      </c>
      <c r="G64" s="101">
        <v>25</v>
      </c>
      <c r="H64" s="3"/>
      <c r="I64" s="101">
        <v>10</v>
      </c>
      <c r="J64" s="3">
        <f t="shared" si="1"/>
        <v>8</v>
      </c>
      <c r="L64" s="3"/>
      <c r="M64" s="3"/>
    </row>
    <row r="65" spans="1:13">
      <c r="A65" s="101" t="s">
        <v>190</v>
      </c>
      <c r="B65" s="3"/>
      <c r="C65" s="101">
        <v>27</v>
      </c>
      <c r="D65" s="3"/>
      <c r="E65" s="101">
        <v>27</v>
      </c>
      <c r="F65" s="101">
        <v>25</v>
      </c>
      <c r="G65" s="101">
        <v>25</v>
      </c>
      <c r="H65" s="3"/>
      <c r="I65" s="101">
        <v>27</v>
      </c>
      <c r="J65" s="3">
        <f t="shared" si="1"/>
        <v>25</v>
      </c>
      <c r="L65" s="3"/>
      <c r="M65" s="3"/>
    </row>
    <row r="66" spans="1:13">
      <c r="A66" s="101" t="s">
        <v>191</v>
      </c>
      <c r="B66" s="3"/>
      <c r="C66" s="101">
        <v>27</v>
      </c>
      <c r="D66" s="3"/>
      <c r="E66" s="101">
        <v>27</v>
      </c>
      <c r="F66" s="101">
        <v>25</v>
      </c>
      <c r="G66" s="101">
        <v>25</v>
      </c>
      <c r="H66" s="3"/>
      <c r="I66" s="101">
        <v>27</v>
      </c>
      <c r="J66" s="3">
        <f t="shared" si="1"/>
        <v>25</v>
      </c>
      <c r="L66" s="3"/>
      <c r="M66" s="3"/>
    </row>
    <row r="67" spans="1:13">
      <c r="A67" s="101" t="s">
        <v>192</v>
      </c>
      <c r="B67" s="3"/>
      <c r="C67" s="101">
        <v>27</v>
      </c>
      <c r="D67" s="3"/>
      <c r="E67" s="101">
        <v>27</v>
      </c>
      <c r="F67" s="101">
        <v>25</v>
      </c>
      <c r="G67" s="101">
        <v>25</v>
      </c>
      <c r="H67" s="3"/>
      <c r="I67" s="101">
        <v>27</v>
      </c>
      <c r="J67" s="3">
        <f t="shared" si="1"/>
        <v>25</v>
      </c>
      <c r="L67" s="3"/>
      <c r="M67" s="3"/>
    </row>
    <row r="68" spans="1:13">
      <c r="A68" s="101" t="s">
        <v>193</v>
      </c>
      <c r="B68" s="3"/>
      <c r="C68" s="101">
        <v>14</v>
      </c>
      <c r="D68" s="3"/>
      <c r="E68" s="101">
        <v>14</v>
      </c>
      <c r="F68" s="101">
        <v>12</v>
      </c>
      <c r="G68" s="101">
        <v>12</v>
      </c>
      <c r="H68" s="3"/>
      <c r="I68" s="101">
        <v>10</v>
      </c>
      <c r="J68" s="3">
        <f t="shared" si="1"/>
        <v>8</v>
      </c>
      <c r="L68" s="3"/>
      <c r="M68" s="3"/>
    </row>
    <row r="69" spans="1:13">
      <c r="A69" s="101" t="s">
        <v>194</v>
      </c>
      <c r="B69" s="3"/>
      <c r="C69" s="101">
        <v>27</v>
      </c>
      <c r="D69" s="3"/>
      <c r="E69" s="101">
        <v>27</v>
      </c>
      <c r="F69" s="101">
        <v>25</v>
      </c>
      <c r="G69" s="101">
        <v>25</v>
      </c>
      <c r="H69" s="3"/>
      <c r="I69" s="101">
        <v>27</v>
      </c>
      <c r="J69" s="3">
        <f t="shared" si="1"/>
        <v>25</v>
      </c>
      <c r="L69" s="3"/>
      <c r="M69" s="3"/>
    </row>
    <row r="70" spans="1:13">
      <c r="A70" s="101" t="s">
        <v>195</v>
      </c>
      <c r="B70" s="3"/>
      <c r="C70" s="101">
        <v>27</v>
      </c>
      <c r="D70" s="3"/>
      <c r="E70" s="101">
        <v>27</v>
      </c>
      <c r="F70" s="101">
        <v>25</v>
      </c>
      <c r="G70" s="101">
        <v>25</v>
      </c>
      <c r="H70" s="3"/>
      <c r="I70" s="101">
        <v>27</v>
      </c>
      <c r="J70" s="3">
        <f t="shared" si="1"/>
        <v>25</v>
      </c>
      <c r="L70" s="3"/>
      <c r="M70" s="3"/>
    </row>
    <row r="71" spans="1:13">
      <c r="A71" s="101" t="s">
        <v>196</v>
      </c>
      <c r="B71" s="3"/>
      <c r="C71" s="101">
        <v>27</v>
      </c>
      <c r="D71" s="3"/>
      <c r="E71" s="101">
        <v>27</v>
      </c>
      <c r="F71" s="101">
        <v>25</v>
      </c>
      <c r="G71" s="101">
        <v>25</v>
      </c>
      <c r="H71" s="3"/>
      <c r="I71" s="101">
        <v>27</v>
      </c>
      <c r="J71" s="3">
        <f t="shared" si="1"/>
        <v>25</v>
      </c>
      <c r="L71" s="3"/>
      <c r="M71" s="3"/>
    </row>
    <row r="72" spans="1:13">
      <c r="A72" s="101" t="s">
        <v>197</v>
      </c>
      <c r="B72" s="3"/>
      <c r="C72" s="101">
        <v>10</v>
      </c>
      <c r="D72" s="3"/>
      <c r="E72" s="101">
        <v>10</v>
      </c>
      <c r="F72" s="101">
        <v>8</v>
      </c>
      <c r="G72" s="101">
        <v>8</v>
      </c>
      <c r="H72" s="3"/>
      <c r="I72" s="101">
        <v>10</v>
      </c>
      <c r="J72" s="3">
        <f t="shared" si="1"/>
        <v>8</v>
      </c>
      <c r="L72" s="3"/>
      <c r="M72" s="3"/>
    </row>
    <row r="73" spans="1:13">
      <c r="A73" s="101" t="s">
        <v>198</v>
      </c>
      <c r="B73" s="3"/>
      <c r="C73" s="101">
        <v>27</v>
      </c>
      <c r="D73" s="3"/>
      <c r="E73" s="101">
        <v>27</v>
      </c>
      <c r="F73" s="101">
        <v>25</v>
      </c>
      <c r="G73" s="101">
        <v>25</v>
      </c>
      <c r="H73" s="3"/>
      <c r="I73" s="101">
        <v>27</v>
      </c>
      <c r="J73" s="3">
        <f t="shared" si="1"/>
        <v>25</v>
      </c>
      <c r="L73" s="3"/>
      <c r="M73" s="3"/>
    </row>
    <row r="74" spans="1:13">
      <c r="A74" s="101" t="s">
        <v>199</v>
      </c>
      <c r="B74" s="3"/>
      <c r="C74" s="101">
        <v>27</v>
      </c>
      <c r="D74" s="3"/>
      <c r="E74" s="101">
        <v>27</v>
      </c>
      <c r="F74" s="101">
        <v>25</v>
      </c>
      <c r="G74" s="101">
        <v>25</v>
      </c>
      <c r="H74" s="3"/>
      <c r="I74" s="101">
        <v>27</v>
      </c>
      <c r="J74" s="3">
        <f t="shared" si="1"/>
        <v>25</v>
      </c>
      <c r="L74" s="3"/>
      <c r="M74" s="3"/>
    </row>
    <row r="75" spans="1:13">
      <c r="A75" s="101" t="s">
        <v>200</v>
      </c>
      <c r="B75" s="3"/>
      <c r="C75" s="101">
        <v>27</v>
      </c>
      <c r="D75" s="3"/>
      <c r="E75" s="101">
        <v>27</v>
      </c>
      <c r="F75" s="101">
        <v>25</v>
      </c>
      <c r="G75" s="101">
        <v>25</v>
      </c>
      <c r="H75" s="3"/>
      <c r="I75" s="101">
        <v>10</v>
      </c>
      <c r="J75" s="3">
        <f t="shared" si="1"/>
        <v>8</v>
      </c>
      <c r="L75" s="3"/>
      <c r="M75" s="3"/>
    </row>
    <row r="76" spans="1:13">
      <c r="A76" s="101" t="s">
        <v>201</v>
      </c>
      <c r="B76" s="3"/>
      <c r="C76" s="101">
        <v>27</v>
      </c>
      <c r="D76" s="3"/>
      <c r="E76" s="101">
        <v>27</v>
      </c>
      <c r="F76" s="101">
        <v>25</v>
      </c>
      <c r="G76" s="101">
        <v>25</v>
      </c>
      <c r="H76" s="3"/>
      <c r="I76" s="101">
        <v>27</v>
      </c>
      <c r="J76" s="3">
        <f t="shared" si="1"/>
        <v>25</v>
      </c>
      <c r="L76" s="3"/>
      <c r="M76" s="3"/>
    </row>
    <row r="77" spans="1:13">
      <c r="A77" s="101" t="s">
        <v>202</v>
      </c>
      <c r="B77" s="3"/>
      <c r="C77" s="101">
        <v>32</v>
      </c>
      <c r="D77" s="3"/>
      <c r="E77" s="101">
        <v>32</v>
      </c>
      <c r="F77" s="101">
        <v>30</v>
      </c>
      <c r="G77" s="101">
        <v>30</v>
      </c>
      <c r="H77" s="3"/>
      <c r="I77" s="101">
        <v>10</v>
      </c>
      <c r="J77" s="3">
        <f t="shared" si="1"/>
        <v>8</v>
      </c>
      <c r="L77" s="3"/>
      <c r="M77" s="3"/>
    </row>
    <row r="78" spans="1:13">
      <c r="A78" s="101" t="s">
        <v>203</v>
      </c>
      <c r="B78" s="3"/>
      <c r="C78" s="101">
        <v>4</v>
      </c>
      <c r="D78" s="3"/>
      <c r="E78" s="101">
        <v>4</v>
      </c>
      <c r="F78" s="101">
        <v>2</v>
      </c>
      <c r="G78" s="101">
        <v>2</v>
      </c>
      <c r="H78" s="3"/>
      <c r="I78" s="101">
        <v>4</v>
      </c>
      <c r="J78" s="3">
        <f t="shared" si="1"/>
        <v>2</v>
      </c>
      <c r="L78" s="3"/>
      <c r="M78" s="3"/>
    </row>
    <row r="79" spans="1:13">
      <c r="A79" s="101" t="s">
        <v>204</v>
      </c>
      <c r="B79" s="3"/>
      <c r="C79" s="101">
        <v>27</v>
      </c>
      <c r="D79" s="3"/>
      <c r="E79" s="101">
        <v>27</v>
      </c>
      <c r="F79" s="101">
        <v>25</v>
      </c>
      <c r="G79" s="101">
        <v>25</v>
      </c>
      <c r="H79" s="3"/>
      <c r="I79" s="101">
        <v>27</v>
      </c>
      <c r="J79" s="3">
        <f t="shared" si="1"/>
        <v>25</v>
      </c>
      <c r="L79" s="3"/>
      <c r="M79" s="3"/>
    </row>
    <row r="80" spans="1:13">
      <c r="A80" s="101" t="s">
        <v>205</v>
      </c>
      <c r="B80" s="3"/>
      <c r="C80" s="101">
        <v>27</v>
      </c>
      <c r="D80" s="3"/>
      <c r="E80" s="101">
        <v>27</v>
      </c>
      <c r="F80" s="101">
        <v>25</v>
      </c>
      <c r="G80" s="101">
        <v>25</v>
      </c>
      <c r="H80" s="3"/>
      <c r="I80" s="101">
        <v>10</v>
      </c>
      <c r="J80" s="3">
        <f t="shared" si="1"/>
        <v>8</v>
      </c>
      <c r="L80" s="3"/>
      <c r="M80" s="3"/>
    </row>
    <row r="81" spans="1:13">
      <c r="A81" s="101" t="s">
        <v>206</v>
      </c>
      <c r="B81" s="3"/>
      <c r="C81" s="101">
        <v>15</v>
      </c>
      <c r="D81" s="3"/>
      <c r="E81" s="101">
        <v>15</v>
      </c>
      <c r="F81" s="101">
        <v>13</v>
      </c>
      <c r="G81" s="101">
        <v>13</v>
      </c>
      <c r="H81" s="3"/>
      <c r="I81" s="101">
        <v>10</v>
      </c>
      <c r="J81" s="3">
        <f t="shared" si="1"/>
        <v>8</v>
      </c>
      <c r="L81" s="3"/>
      <c r="M81" s="3"/>
    </row>
    <row r="82" spans="1:13">
      <c r="A82" s="101" t="s">
        <v>207</v>
      </c>
      <c r="B82" s="3"/>
      <c r="C82" s="101">
        <v>27</v>
      </c>
      <c r="D82" s="3"/>
      <c r="E82" s="101">
        <v>27</v>
      </c>
      <c r="F82" s="101">
        <v>25</v>
      </c>
      <c r="G82" s="101">
        <v>25</v>
      </c>
      <c r="H82" s="3"/>
      <c r="I82" s="101">
        <v>10</v>
      </c>
      <c r="J82" s="3">
        <f t="shared" si="1"/>
        <v>8</v>
      </c>
      <c r="L82" s="3"/>
      <c r="M82" s="3"/>
    </row>
    <row r="83" spans="1:13">
      <c r="A83" s="3" t="s">
        <v>208</v>
      </c>
      <c r="B83" s="3"/>
      <c r="C83" s="3">
        <f t="shared" ref="C83:C84" si="2">F83+2</f>
        <v>72.900000000000006</v>
      </c>
      <c r="D83" s="3"/>
      <c r="E83" s="3">
        <f t="shared" ref="E83:E84" si="3">G83+2</f>
        <v>72.900000000000006</v>
      </c>
      <c r="F83" s="3">
        <v>70.900000000000006</v>
      </c>
      <c r="G83" s="3">
        <v>70.900000000000006</v>
      </c>
      <c r="H83" s="3"/>
      <c r="I83" s="3">
        <f>J83+2</f>
        <v>72.900000000000006</v>
      </c>
      <c r="J83" s="3">
        <v>70.900000000000006</v>
      </c>
      <c r="L83" s="3"/>
      <c r="M83" s="3"/>
    </row>
    <row r="84" spans="1:13">
      <c r="A84" s="3" t="s">
        <v>209</v>
      </c>
      <c r="B84" s="3"/>
      <c r="C84" s="3">
        <f t="shared" si="2"/>
        <v>96.3</v>
      </c>
      <c r="D84" s="3"/>
      <c r="E84" s="3">
        <f t="shared" si="3"/>
        <v>96.3</v>
      </c>
      <c r="F84" s="3">
        <v>94.3</v>
      </c>
      <c r="G84" s="3">
        <v>94.3</v>
      </c>
      <c r="H84" s="3"/>
      <c r="I84" s="3">
        <f>J84+2</f>
        <v>96.3</v>
      </c>
      <c r="J84" s="3">
        <v>94.3</v>
      </c>
      <c r="L84" s="3"/>
      <c r="M84" s="3"/>
    </row>
    <row r="85" spans="1:13">
      <c r="A85" s="3" t="s">
        <v>210</v>
      </c>
      <c r="B85" s="3"/>
      <c r="C85" s="3"/>
      <c r="D85" s="3"/>
      <c r="E85" s="3"/>
      <c r="F85" s="3"/>
      <c r="G85" s="3"/>
      <c r="H85" s="3"/>
      <c r="I85" s="3"/>
      <c r="J85" s="3"/>
      <c r="L85" s="3"/>
      <c r="M85" s="3"/>
    </row>
    <row r="86" spans="1:13">
      <c r="A86" s="3" t="s">
        <v>211</v>
      </c>
      <c r="B86" s="3"/>
      <c r="C86" s="3"/>
      <c r="D86" s="3"/>
      <c r="E86" s="3"/>
      <c r="F86" s="3"/>
      <c r="G86" s="3"/>
      <c r="H86" s="3"/>
      <c r="I86" s="3"/>
      <c r="J86" s="3"/>
      <c r="L86" s="3"/>
      <c r="M86" s="3"/>
    </row>
    <row r="87" spans="1:13">
      <c r="A87" s="3"/>
      <c r="B87" s="3"/>
      <c r="C87" s="3"/>
      <c r="D87" s="3"/>
      <c r="E87" s="3"/>
      <c r="F87" s="3"/>
      <c r="G87" s="3"/>
      <c r="H87" s="3"/>
      <c r="I87" s="3"/>
      <c r="J87" s="3"/>
      <c r="K87" s="3"/>
      <c r="L87" s="3"/>
      <c r="M87" s="3"/>
    </row>
    <row r="88" spans="1:13" s="101" customFormat="1" ht="37.5" customHeight="1">
      <c r="A88" s="106" t="s">
        <v>212</v>
      </c>
      <c r="B88" s="90"/>
      <c r="C88" s="90"/>
      <c r="D88" s="90"/>
      <c r="E88" s="90"/>
      <c r="F88" s="90"/>
      <c r="G88" s="90"/>
      <c r="H88" s="90"/>
      <c r="I88" s="90"/>
      <c r="J88" s="90"/>
      <c r="K88" s="90"/>
      <c r="L88" s="90"/>
      <c r="M88" s="90"/>
    </row>
    <row r="89" spans="1:13" ht="78.75">
      <c r="A89" s="18" t="s">
        <v>213</v>
      </c>
      <c r="B89" s="18" t="s">
        <v>214</v>
      </c>
      <c r="C89" s="18" t="s">
        <v>215</v>
      </c>
      <c r="D89" s="18" t="s">
        <v>216</v>
      </c>
      <c r="E89" s="18" t="s">
        <v>217</v>
      </c>
      <c r="F89" s="18" t="s">
        <v>218</v>
      </c>
      <c r="G89" s="18" t="s">
        <v>219</v>
      </c>
      <c r="H89" s="18" t="s">
        <v>220</v>
      </c>
      <c r="I89" s="18" t="s">
        <v>221</v>
      </c>
      <c r="J89" s="18" t="s">
        <v>222</v>
      </c>
      <c r="K89" s="18" t="s">
        <v>223</v>
      </c>
      <c r="L89" s="18" t="s">
        <v>224</v>
      </c>
      <c r="M89" s="18" t="s">
        <v>225</v>
      </c>
    </row>
    <row r="90" spans="1:13">
      <c r="A90" s="101" t="s">
        <v>226</v>
      </c>
      <c r="B90" s="102" t="s">
        <v>227</v>
      </c>
      <c r="C90" s="102" t="b">
        <v>0</v>
      </c>
      <c r="D90" s="102" t="s">
        <v>228</v>
      </c>
      <c r="E90" s="101" t="s">
        <v>229</v>
      </c>
      <c r="F90" s="101" t="s">
        <v>230</v>
      </c>
      <c r="G90" s="98">
        <v>0.11454703289986423</v>
      </c>
      <c r="H90" s="98">
        <v>27.988218574418561</v>
      </c>
      <c r="I90" s="3" t="str">
        <f t="shared" ref="I90:I596" si="4">B90&amp;"|"&amp;D90</f>
        <v>Cereals|700to900</v>
      </c>
      <c r="J90" s="98">
        <v>0.56822387045147238</v>
      </c>
      <c r="K90" s="98">
        <v>23.246216717153818</v>
      </c>
      <c r="L90" s="98">
        <v>0.5156684094784415</v>
      </c>
      <c r="M90" s="98">
        <v>24.132631468277101</v>
      </c>
    </row>
    <row r="91" spans="1:13">
      <c r="A91" s="101" t="s">
        <v>226</v>
      </c>
      <c r="B91" s="102" t="s">
        <v>227</v>
      </c>
      <c r="C91" s="102" t="b">
        <v>1</v>
      </c>
      <c r="D91" s="102" t="s">
        <v>228</v>
      </c>
      <c r="E91" s="101" t="s">
        <v>229</v>
      </c>
      <c r="F91" s="101" t="s">
        <v>231</v>
      </c>
      <c r="G91" s="98">
        <v>0.11454257304655278</v>
      </c>
      <c r="H91" s="98">
        <v>27.896799494977913</v>
      </c>
      <c r="I91" s="3" t="str">
        <f t="shared" si="4"/>
        <v>Cereals|700to900</v>
      </c>
      <c r="J91" s="98"/>
      <c r="K91" s="98"/>
      <c r="L91" s="98"/>
      <c r="M91" s="98"/>
    </row>
    <row r="92" spans="1:13">
      <c r="A92" s="101" t="s">
        <v>226</v>
      </c>
      <c r="B92" s="102" t="s">
        <v>227</v>
      </c>
      <c r="C92" s="102" t="b">
        <v>0</v>
      </c>
      <c r="D92" s="102" t="s">
        <v>228</v>
      </c>
      <c r="E92" s="101" t="s">
        <v>232</v>
      </c>
      <c r="F92" s="101" t="s">
        <v>233</v>
      </c>
      <c r="G92" s="98">
        <v>0.67105042420774774</v>
      </c>
      <c r="H92" s="98">
        <v>21.578749910402966</v>
      </c>
      <c r="I92" s="3" t="str">
        <f t="shared" si="4"/>
        <v>Cereals|700to900</v>
      </c>
      <c r="J92" s="98"/>
      <c r="K92" s="98"/>
      <c r="L92" s="98"/>
      <c r="M92" s="98"/>
    </row>
    <row r="93" spans="1:13">
      <c r="A93" s="101" t="s">
        <v>226</v>
      </c>
      <c r="B93" s="102" t="s">
        <v>227</v>
      </c>
      <c r="C93" s="102" t="b">
        <v>1</v>
      </c>
      <c r="D93" s="102" t="s">
        <v>228</v>
      </c>
      <c r="E93" s="101" t="s">
        <v>232</v>
      </c>
      <c r="F93" s="101" t="s">
        <v>234</v>
      </c>
      <c r="G93" s="98">
        <v>0.67101051287774738</v>
      </c>
      <c r="H93" s="98">
        <v>21.516613376482834</v>
      </c>
      <c r="I93" s="3" t="str">
        <f t="shared" si="4"/>
        <v>Cereals|700to900</v>
      </c>
      <c r="J93" s="98"/>
      <c r="K93" s="98"/>
      <c r="L93" s="98"/>
      <c r="M93" s="98"/>
    </row>
    <row r="94" spans="1:13">
      <c r="A94" s="101" t="s">
        <v>226</v>
      </c>
      <c r="B94" s="102" t="s">
        <v>227</v>
      </c>
      <c r="C94" s="102" t="b">
        <v>0</v>
      </c>
      <c r="D94" s="102" t="s">
        <v>228</v>
      </c>
      <c r="E94" s="101" t="s">
        <v>235</v>
      </c>
      <c r="F94" s="101" t="s">
        <v>236</v>
      </c>
      <c r="G94" s="98">
        <v>0.91907415424680527</v>
      </c>
      <c r="H94" s="98">
        <v>20.17168166663993</v>
      </c>
      <c r="I94" s="3" t="str">
        <f t="shared" si="4"/>
        <v>Cereals|700to900</v>
      </c>
      <c r="J94" s="98"/>
      <c r="K94" s="98"/>
      <c r="L94" s="98"/>
      <c r="M94" s="98"/>
    </row>
    <row r="95" spans="1:13">
      <c r="A95" s="101" t="s">
        <v>226</v>
      </c>
      <c r="B95" s="102" t="s">
        <v>227</v>
      </c>
      <c r="C95" s="102" t="b">
        <v>1</v>
      </c>
      <c r="D95" s="102" t="s">
        <v>228</v>
      </c>
      <c r="E95" s="101" t="s">
        <v>235</v>
      </c>
      <c r="F95" s="101" t="s">
        <v>237</v>
      </c>
      <c r="G95" s="98">
        <v>0.91899372795833079</v>
      </c>
      <c r="H95" s="98">
        <v>20.121159183910638</v>
      </c>
      <c r="I95" s="3" t="str">
        <f t="shared" si="4"/>
        <v>Cereals|700to900</v>
      </c>
      <c r="J95" s="98"/>
      <c r="K95" s="98"/>
      <c r="L95" s="98"/>
      <c r="M95" s="98"/>
    </row>
    <row r="96" spans="1:13">
      <c r="A96" s="101" t="s">
        <v>226</v>
      </c>
      <c r="B96" s="102" t="s">
        <v>227</v>
      </c>
      <c r="C96" s="102" t="b">
        <v>1</v>
      </c>
      <c r="D96" s="102" t="s">
        <v>238</v>
      </c>
      <c r="E96" s="101" t="s">
        <v>229</v>
      </c>
      <c r="F96" s="101" t="s">
        <v>239</v>
      </c>
      <c r="G96" s="98">
        <v>0.20046044111204267</v>
      </c>
      <c r="H96" s="98">
        <v>29.655198071107176</v>
      </c>
      <c r="I96" s="3" t="str">
        <f t="shared" si="4"/>
        <v>Cereals|900to1200</v>
      </c>
      <c r="J96" s="98">
        <v>0.20046044111204267</v>
      </c>
      <c r="K96" s="98">
        <v>25.384498452334626</v>
      </c>
      <c r="L96" s="98"/>
      <c r="M96" s="98"/>
    </row>
    <row r="97" spans="1:14">
      <c r="A97" s="101" t="s">
        <v>226</v>
      </c>
      <c r="B97" s="102" t="s">
        <v>240</v>
      </c>
      <c r="C97" s="102" t="b">
        <v>0</v>
      </c>
      <c r="D97" s="102" t="s">
        <v>228</v>
      </c>
      <c r="E97" s="101" t="s">
        <v>229</v>
      </c>
      <c r="F97" s="101" t="s">
        <v>241</v>
      </c>
      <c r="G97" s="98">
        <v>8.8296053765286625E-2</v>
      </c>
      <c r="H97" s="98">
        <v>19.121686908953265</v>
      </c>
      <c r="I97" s="3" t="str">
        <f t="shared" si="4"/>
        <v>General|700to900</v>
      </c>
      <c r="J97" s="98">
        <v>0.40244950323659423</v>
      </c>
      <c r="K97" s="98">
        <v>15.462376557304816</v>
      </c>
      <c r="L97" s="98">
        <v>0.42605138186280683</v>
      </c>
      <c r="M97" s="98">
        <v>16.419173411450149</v>
      </c>
    </row>
    <row r="98" spans="1:14">
      <c r="A98" s="101" t="s">
        <v>226</v>
      </c>
      <c r="B98" s="102" t="s">
        <v>240</v>
      </c>
      <c r="C98" s="102" t="b">
        <v>1</v>
      </c>
      <c r="D98" s="102" t="s">
        <v>228</v>
      </c>
      <c r="E98" s="101" t="s">
        <v>229</v>
      </c>
      <c r="F98" s="101" t="s">
        <v>242</v>
      </c>
      <c r="G98" s="98">
        <v>8.8296053765286625E-2</v>
      </c>
      <c r="H98" s="98">
        <v>19.06852914481717</v>
      </c>
      <c r="I98" s="3" t="str">
        <f t="shared" si="4"/>
        <v>General|700to900</v>
      </c>
      <c r="J98" s="98"/>
      <c r="K98" s="98"/>
      <c r="L98" s="98"/>
      <c r="M98" s="98"/>
    </row>
    <row r="99" spans="1:14">
      <c r="A99" s="101" t="s">
        <v>226</v>
      </c>
      <c r="B99" s="102" t="s">
        <v>240</v>
      </c>
      <c r="C99" s="102" t="b">
        <v>0</v>
      </c>
      <c r="D99" s="102" t="s">
        <v>228</v>
      </c>
      <c r="E99" s="101" t="s">
        <v>232</v>
      </c>
      <c r="F99" s="101" t="s">
        <v>243</v>
      </c>
      <c r="G99" s="98">
        <v>0.43793824959358962</v>
      </c>
      <c r="H99" s="98">
        <v>14.357835113419883</v>
      </c>
      <c r="I99" s="3" t="str">
        <f t="shared" si="4"/>
        <v>General|700to900</v>
      </c>
      <c r="J99" s="98"/>
      <c r="K99" s="98"/>
      <c r="L99" s="98"/>
      <c r="M99" s="98"/>
    </row>
    <row r="100" spans="1:14">
      <c r="A100" s="101" t="s">
        <v>226</v>
      </c>
      <c r="B100" s="102" t="s">
        <v>240</v>
      </c>
      <c r="C100" s="102" t="b">
        <v>1</v>
      </c>
      <c r="D100" s="102" t="s">
        <v>228</v>
      </c>
      <c r="E100" s="101" t="s">
        <v>232</v>
      </c>
      <c r="F100" s="101" t="s">
        <v>244</v>
      </c>
      <c r="G100" s="98">
        <v>0.43793824959358962</v>
      </c>
      <c r="H100" s="98">
        <v>14.322697312479278</v>
      </c>
      <c r="I100" s="3" t="str">
        <f t="shared" si="4"/>
        <v>General|700to900</v>
      </c>
      <c r="J100" s="98"/>
      <c r="K100" s="98"/>
      <c r="L100" s="98"/>
      <c r="M100" s="98"/>
    </row>
    <row r="101" spans="1:14">
      <c r="A101" s="101" t="s">
        <v>226</v>
      </c>
      <c r="B101" s="102" t="s">
        <v>240</v>
      </c>
      <c r="C101" s="102" t="b">
        <v>0</v>
      </c>
      <c r="D101" s="102" t="s">
        <v>228</v>
      </c>
      <c r="E101" s="101" t="s">
        <v>235</v>
      </c>
      <c r="F101" s="101" t="s">
        <v>245</v>
      </c>
      <c r="G101" s="98">
        <v>0.68111420635090647</v>
      </c>
      <c r="H101" s="98">
        <v>12.935591593756174</v>
      </c>
      <c r="I101" s="3" t="str">
        <f t="shared" si="4"/>
        <v>General|700to900</v>
      </c>
      <c r="J101" s="98"/>
      <c r="K101" s="98"/>
      <c r="L101" s="98"/>
      <c r="M101" s="98"/>
    </row>
    <row r="102" spans="1:14">
      <c r="A102" s="101" t="s">
        <v>226</v>
      </c>
      <c r="B102" s="102" t="s">
        <v>240</v>
      </c>
      <c r="C102" s="102" t="b">
        <v>1</v>
      </c>
      <c r="D102" s="102" t="s">
        <v>228</v>
      </c>
      <c r="E102" s="101" t="s">
        <v>235</v>
      </c>
      <c r="F102" s="101" t="s">
        <v>246</v>
      </c>
      <c r="G102" s="98">
        <v>0.68111420635090647</v>
      </c>
      <c r="H102" s="98">
        <v>12.907607649541301</v>
      </c>
      <c r="I102" s="3" t="str">
        <f t="shared" si="4"/>
        <v>General|700to900</v>
      </c>
      <c r="J102" s="98"/>
      <c r="K102" s="98"/>
      <c r="L102" s="98"/>
      <c r="M102" s="98"/>
    </row>
    <row r="103" spans="1:14">
      <c r="A103" s="101" t="s">
        <v>226</v>
      </c>
      <c r="B103" s="102" t="s">
        <v>240</v>
      </c>
      <c r="C103" s="102" t="b">
        <v>1</v>
      </c>
      <c r="D103" s="102" t="s">
        <v>238</v>
      </c>
      <c r="E103" s="101" t="s">
        <v>229</v>
      </c>
      <c r="F103" s="101" t="s">
        <v>247</v>
      </c>
      <c r="G103" s="98">
        <v>0.15706173510828303</v>
      </c>
      <c r="H103" s="98">
        <v>20.386196671338283</v>
      </c>
      <c r="I103" s="3" t="str">
        <f t="shared" si="4"/>
        <v>General|900to1200</v>
      </c>
      <c r="J103" s="98">
        <v>0.49685701774144431</v>
      </c>
      <c r="K103" s="98">
        <v>19.319719784317058</v>
      </c>
      <c r="L103" s="98"/>
      <c r="M103" s="98"/>
    </row>
    <row r="104" spans="1:14">
      <c r="A104" s="101" t="s">
        <v>226</v>
      </c>
      <c r="B104" s="102" t="s">
        <v>240</v>
      </c>
      <c r="C104" s="102" t="b">
        <v>1</v>
      </c>
      <c r="D104" s="102" t="s">
        <v>238</v>
      </c>
      <c r="E104" s="101" t="s">
        <v>232</v>
      </c>
      <c r="F104" s="101" t="s">
        <v>248</v>
      </c>
      <c r="G104" s="98">
        <v>0.83665230037460558</v>
      </c>
      <c r="H104" s="98">
        <v>18.253242897295834</v>
      </c>
      <c r="I104" s="3" t="str">
        <f t="shared" si="4"/>
        <v>General|900to1200</v>
      </c>
      <c r="J104" s="98"/>
      <c r="K104" s="98"/>
      <c r="L104" s="98"/>
      <c r="M104" s="98"/>
    </row>
    <row r="105" spans="1:14">
      <c r="A105" s="101" t="s">
        <v>226</v>
      </c>
      <c r="B105" s="102" t="s">
        <v>249</v>
      </c>
      <c r="C105" s="102" t="b">
        <v>0</v>
      </c>
      <c r="D105" s="102" t="s">
        <v>228</v>
      </c>
      <c r="E105" s="101" t="s">
        <v>229</v>
      </c>
      <c r="F105" s="101" t="s">
        <v>250</v>
      </c>
      <c r="G105" s="98">
        <v>0.10052781093080548</v>
      </c>
      <c r="H105" s="98">
        <v>21.320130124648898</v>
      </c>
      <c r="I105" s="3" t="str">
        <f t="shared" si="4"/>
        <v>Horticulture|700to900</v>
      </c>
      <c r="J105" s="98">
        <v>0.50195829757662325</v>
      </c>
      <c r="K105" s="98">
        <v>16.858764778324911</v>
      </c>
      <c r="L105" s="98">
        <v>0.4356883958238274</v>
      </c>
      <c r="M105" s="98">
        <v>18.093878658984348</v>
      </c>
    </row>
    <row r="106" spans="1:14">
      <c r="A106" s="101" t="s">
        <v>226</v>
      </c>
      <c r="B106" s="102" t="s">
        <v>249</v>
      </c>
      <c r="C106" s="102" t="b">
        <v>1</v>
      </c>
      <c r="D106" s="102" t="s">
        <v>228</v>
      </c>
      <c r="E106" s="101" t="s">
        <v>229</v>
      </c>
      <c r="F106" s="101" t="s">
        <v>251</v>
      </c>
      <c r="G106" s="98">
        <v>0.10052781093080548</v>
      </c>
      <c r="H106" s="98">
        <v>21.262489534345253</v>
      </c>
      <c r="I106" s="3" t="str">
        <f t="shared" si="4"/>
        <v>Horticulture|700to900</v>
      </c>
      <c r="J106" s="98"/>
      <c r="K106" s="98"/>
      <c r="L106" s="98"/>
      <c r="M106" s="98"/>
    </row>
    <row r="107" spans="1:14">
      <c r="A107" s="101" t="s">
        <v>226</v>
      </c>
      <c r="B107" s="102" t="s">
        <v>249</v>
      </c>
      <c r="C107" s="102" t="b">
        <v>1</v>
      </c>
      <c r="D107" s="102" t="s">
        <v>228</v>
      </c>
      <c r="E107" s="101" t="s">
        <v>232</v>
      </c>
      <c r="F107" s="101" t="s">
        <v>252</v>
      </c>
      <c r="G107" s="98">
        <v>0.57978879748313161</v>
      </c>
      <c r="H107" s="98">
        <v>15.470438338529902</v>
      </c>
      <c r="I107" s="3" t="str">
        <f t="shared" si="4"/>
        <v>Horticulture|700to900</v>
      </c>
      <c r="J107" s="98"/>
      <c r="K107" s="98"/>
      <c r="L107" s="98"/>
      <c r="M107" s="98"/>
    </row>
    <row r="108" spans="1:14">
      <c r="A108" s="101" t="s">
        <v>226</v>
      </c>
      <c r="B108" s="102" t="s">
        <v>249</v>
      </c>
      <c r="C108" s="102" t="b">
        <v>0</v>
      </c>
      <c r="D108" s="102" t="s">
        <v>228</v>
      </c>
      <c r="E108" s="101" t="s">
        <v>235</v>
      </c>
      <c r="F108" s="101" t="s">
        <v>253</v>
      </c>
      <c r="G108" s="98">
        <v>0.82555828431593259</v>
      </c>
      <c r="H108" s="98">
        <v>13.785725871795936</v>
      </c>
      <c r="I108" s="3" t="str">
        <f t="shared" si="4"/>
        <v>Horticulture|700to900</v>
      </c>
      <c r="J108" s="98"/>
      <c r="K108" s="98"/>
      <c r="L108" s="98"/>
      <c r="M108" s="98"/>
      <c r="N108" s="3"/>
    </row>
    <row r="109" spans="1:14">
      <c r="A109" s="101" t="s">
        <v>226</v>
      </c>
      <c r="B109" s="102" t="s">
        <v>249</v>
      </c>
      <c r="C109" s="102" t="b">
        <v>1</v>
      </c>
      <c r="D109" s="102" t="s">
        <v>228</v>
      </c>
      <c r="E109" s="101" t="s">
        <v>235</v>
      </c>
      <c r="F109" s="101" t="s">
        <v>254</v>
      </c>
      <c r="G109" s="98">
        <v>0.82555828431593259</v>
      </c>
      <c r="H109" s="98">
        <v>13.755325607644352</v>
      </c>
      <c r="I109" s="3" t="str">
        <f t="shared" si="4"/>
        <v>Horticulture|700to900</v>
      </c>
      <c r="J109" s="98"/>
      <c r="K109" s="98"/>
      <c r="L109" s="98"/>
      <c r="M109" s="98"/>
    </row>
    <row r="110" spans="1:14">
      <c r="A110" s="101" t="s">
        <v>226</v>
      </c>
      <c r="B110" s="102" t="s">
        <v>249</v>
      </c>
      <c r="C110" s="102" t="b">
        <v>1</v>
      </c>
      <c r="D110" s="102" t="s">
        <v>238</v>
      </c>
      <c r="E110" s="101" t="s">
        <v>229</v>
      </c>
      <c r="F110" s="101" t="s">
        <v>255</v>
      </c>
      <c r="G110" s="98">
        <v>0.18216938696635682</v>
      </c>
      <c r="H110" s="98">
        <v>22.96916247694174</v>
      </c>
      <c r="I110" s="3" t="str">
        <f t="shared" si="4"/>
        <v>Horticulture|900to1200</v>
      </c>
      <c r="J110" s="98">
        <v>0.18216938696635682</v>
      </c>
      <c r="K110" s="98">
        <v>15.59480768916948</v>
      </c>
      <c r="L110" s="98"/>
      <c r="M110" s="98"/>
    </row>
    <row r="111" spans="1:14">
      <c r="A111" s="101" t="s">
        <v>226</v>
      </c>
      <c r="B111" s="102" t="s">
        <v>256</v>
      </c>
      <c r="C111" s="102" t="b">
        <v>0</v>
      </c>
      <c r="D111" s="102" t="s">
        <v>228</v>
      </c>
      <c r="E111" s="101" t="s">
        <v>229</v>
      </c>
      <c r="F111" s="101" t="s">
        <v>257</v>
      </c>
      <c r="G111" s="98">
        <v>0.11607877080799327</v>
      </c>
      <c r="H111" s="98">
        <v>57.930552817529382</v>
      </c>
      <c r="I111" s="3" t="str">
        <f t="shared" si="4"/>
        <v>Pig|700to900</v>
      </c>
      <c r="J111" s="98">
        <v>0.55402803396427791</v>
      </c>
      <c r="K111" s="98">
        <v>44.180740809649386</v>
      </c>
      <c r="L111" s="98">
        <v>0.54107329319712805</v>
      </c>
      <c r="M111" s="98">
        <v>44.687643951832186</v>
      </c>
    </row>
    <row r="112" spans="1:14">
      <c r="A112" s="101" t="s">
        <v>226</v>
      </c>
      <c r="B112" s="102" t="s">
        <v>256</v>
      </c>
      <c r="C112" s="102" t="b">
        <v>1</v>
      </c>
      <c r="D112" s="102" t="s">
        <v>228</v>
      </c>
      <c r="E112" s="101" t="s">
        <v>229</v>
      </c>
      <c r="F112" s="101" t="s">
        <v>258</v>
      </c>
      <c r="G112" s="98">
        <v>0.11407907802827572</v>
      </c>
      <c r="H112" s="98">
        <v>57.853243891356925</v>
      </c>
      <c r="I112" s="3" t="str">
        <f t="shared" si="4"/>
        <v>Pig|700to900</v>
      </c>
      <c r="J112" s="98"/>
      <c r="K112" s="98"/>
      <c r="L112" s="98"/>
      <c r="M112" s="98"/>
    </row>
    <row r="113" spans="1:13">
      <c r="A113" s="101" t="s">
        <v>226</v>
      </c>
      <c r="B113" s="102" t="s">
        <v>256</v>
      </c>
      <c r="C113" s="102" t="b">
        <v>1</v>
      </c>
      <c r="D113" s="102" t="s">
        <v>228</v>
      </c>
      <c r="E113" s="101" t="s">
        <v>232</v>
      </c>
      <c r="F113" s="101" t="s">
        <v>259</v>
      </c>
      <c r="G113" s="98">
        <v>0.58691551146400622</v>
      </c>
      <c r="H113" s="98">
        <v>40.002358159386453</v>
      </c>
      <c r="I113" s="3" t="str">
        <f t="shared" si="4"/>
        <v>Pig|700to900</v>
      </c>
      <c r="J113" s="98"/>
      <c r="K113" s="98"/>
      <c r="L113" s="98"/>
      <c r="M113" s="98"/>
    </row>
    <row r="114" spans="1:13">
      <c r="A114" s="101" t="s">
        <v>226</v>
      </c>
      <c r="B114" s="102" t="s">
        <v>256</v>
      </c>
      <c r="C114" s="102" t="b">
        <v>0</v>
      </c>
      <c r="D114" s="102" t="s">
        <v>228</v>
      </c>
      <c r="E114" s="101" t="s">
        <v>235</v>
      </c>
      <c r="F114" s="101" t="s">
        <v>260</v>
      </c>
      <c r="G114" s="98">
        <v>0.95908981962083417</v>
      </c>
      <c r="H114" s="98">
        <v>34.609311452032316</v>
      </c>
      <c r="I114" s="3" t="str">
        <f t="shared" si="4"/>
        <v>Pig|700to900</v>
      </c>
      <c r="J114" s="98"/>
      <c r="K114" s="98"/>
      <c r="L114" s="98"/>
      <c r="M114" s="98"/>
    </row>
    <row r="115" spans="1:13">
      <c r="A115" s="101" t="s">
        <v>226</v>
      </c>
      <c r="B115" s="102" t="s">
        <v>256</v>
      </c>
      <c r="C115" s="102" t="b">
        <v>1</v>
      </c>
      <c r="D115" s="102" t="s">
        <v>228</v>
      </c>
      <c r="E115" s="101" t="s">
        <v>235</v>
      </c>
      <c r="F115" s="101" t="s">
        <v>261</v>
      </c>
      <c r="G115" s="98">
        <v>0.92920328606453051</v>
      </c>
      <c r="H115" s="98">
        <v>33.042753438855833</v>
      </c>
      <c r="I115" s="3" t="str">
        <f t="shared" si="4"/>
        <v>Pig|700to900</v>
      </c>
      <c r="J115" s="98"/>
      <c r="K115" s="98"/>
      <c r="L115" s="98"/>
      <c r="M115" s="98"/>
    </row>
    <row r="116" spans="1:13">
      <c r="A116" s="101" t="s">
        <v>226</v>
      </c>
      <c r="B116" s="102" t="s">
        <v>262</v>
      </c>
      <c r="C116" s="102" t="b">
        <v>0</v>
      </c>
      <c r="D116" s="102" t="s">
        <v>228</v>
      </c>
      <c r="E116" s="101" t="s">
        <v>229</v>
      </c>
      <c r="F116" s="101" t="s">
        <v>263</v>
      </c>
      <c r="G116" s="98">
        <v>0.12570748437605758</v>
      </c>
      <c r="H116" s="98">
        <v>130.05786656008135</v>
      </c>
      <c r="I116" s="3" t="str">
        <f t="shared" si="4"/>
        <v>Poultry|700to900</v>
      </c>
      <c r="J116" s="98">
        <v>0.47343691570519136</v>
      </c>
      <c r="K116" s="98">
        <v>98.83990093317658</v>
      </c>
      <c r="L116" s="98">
        <v>0.31637375824047204</v>
      </c>
      <c r="M116" s="98">
        <v>116.29346453464217</v>
      </c>
    </row>
    <row r="117" spans="1:13">
      <c r="A117" s="101" t="s">
        <v>226</v>
      </c>
      <c r="B117" s="102" t="s">
        <v>262</v>
      </c>
      <c r="C117" s="102" t="b">
        <v>1</v>
      </c>
      <c r="D117" s="102" t="s">
        <v>228</v>
      </c>
      <c r="E117" s="101" t="s">
        <v>229</v>
      </c>
      <c r="F117" s="101" t="s">
        <v>264</v>
      </c>
      <c r="G117" s="98">
        <v>0.12284299353261552</v>
      </c>
      <c r="H117" s="98">
        <v>130.60672419181711</v>
      </c>
      <c r="I117" s="3" t="str">
        <f t="shared" si="4"/>
        <v>Poultry|700to900</v>
      </c>
      <c r="J117" s="98"/>
      <c r="K117" s="98"/>
      <c r="L117" s="98"/>
      <c r="M117" s="98"/>
    </row>
    <row r="118" spans="1:13">
      <c r="A118" s="101" t="s">
        <v>226</v>
      </c>
      <c r="B118" s="102" t="s">
        <v>262</v>
      </c>
      <c r="C118" s="102" t="b">
        <v>1</v>
      </c>
      <c r="D118" s="102" t="s">
        <v>228</v>
      </c>
      <c r="E118" s="101" t="s">
        <v>235</v>
      </c>
      <c r="F118" s="101" t="s">
        <v>265</v>
      </c>
      <c r="G118" s="98">
        <v>0.82116634703432512</v>
      </c>
      <c r="H118" s="98">
        <v>67.621935306271794</v>
      </c>
      <c r="I118" s="3" t="str">
        <f t="shared" si="4"/>
        <v>Poultry|700to900</v>
      </c>
      <c r="J118" s="98"/>
      <c r="K118" s="98"/>
      <c r="L118" s="98"/>
      <c r="M118" s="98"/>
    </row>
    <row r="119" spans="1:13">
      <c r="A119" s="101" t="s">
        <v>226</v>
      </c>
      <c r="B119" s="102" t="s">
        <v>262</v>
      </c>
      <c r="C119" s="102" t="b">
        <v>1</v>
      </c>
      <c r="D119" s="102" t="s">
        <v>238</v>
      </c>
      <c r="E119" s="101" t="s">
        <v>229</v>
      </c>
      <c r="F119" s="101" t="s">
        <v>266</v>
      </c>
      <c r="G119" s="98">
        <v>0.19577820801888998</v>
      </c>
      <c r="H119" s="98">
        <v>136.88733208039841</v>
      </c>
      <c r="I119" s="3" t="str">
        <f t="shared" si="4"/>
        <v>Poultry|900to1200</v>
      </c>
      <c r="J119" s="98">
        <v>0.19577820801888998</v>
      </c>
      <c r="K119" s="98">
        <v>126.01231956975771</v>
      </c>
      <c r="L119" s="98"/>
      <c r="M119" s="98"/>
    </row>
    <row r="120" spans="1:13">
      <c r="A120" s="101" t="s">
        <v>226</v>
      </c>
      <c r="B120" s="102" t="s">
        <v>267</v>
      </c>
      <c r="C120" s="102" t="b">
        <v>1</v>
      </c>
      <c r="D120" s="102" t="s">
        <v>228</v>
      </c>
      <c r="E120" s="101" t="s">
        <v>229</v>
      </c>
      <c r="F120" s="101" t="s">
        <v>268</v>
      </c>
      <c r="G120" s="98">
        <v>0.13138802758252477</v>
      </c>
      <c r="H120" s="98">
        <v>43.500438777289496</v>
      </c>
      <c r="I120" s="3" t="str">
        <f t="shared" si="4"/>
        <v>Dairy|700to900</v>
      </c>
      <c r="J120" s="98">
        <v>0.64774327431567102</v>
      </c>
      <c r="K120" s="98">
        <v>31.52025118789436</v>
      </c>
      <c r="L120" s="98">
        <v>0.49788604296365441</v>
      </c>
      <c r="M120" s="98">
        <v>36.335570571255566</v>
      </c>
    </row>
    <row r="121" spans="1:13">
      <c r="A121" s="101" t="s">
        <v>226</v>
      </c>
      <c r="B121" s="102" t="s">
        <v>267</v>
      </c>
      <c r="C121" s="102" t="b">
        <v>1</v>
      </c>
      <c r="D121" s="102" t="s">
        <v>228</v>
      </c>
      <c r="E121" s="101" t="s">
        <v>235</v>
      </c>
      <c r="F121" s="101" t="s">
        <v>269</v>
      </c>
      <c r="G121" s="98">
        <v>1.1640985210488173</v>
      </c>
      <c r="H121" s="98">
        <v>19.54006359849922</v>
      </c>
      <c r="I121" s="3" t="str">
        <f t="shared" si="4"/>
        <v>Dairy|700to900</v>
      </c>
      <c r="J121" s="98"/>
      <c r="K121" s="98"/>
      <c r="L121" s="98"/>
      <c r="M121" s="98"/>
    </row>
    <row r="122" spans="1:13">
      <c r="A122" s="101" t="s">
        <v>226</v>
      </c>
      <c r="B122" s="102" t="s">
        <v>267</v>
      </c>
      <c r="C122" s="102" t="b">
        <v>1</v>
      </c>
      <c r="D122" s="102" t="s">
        <v>238</v>
      </c>
      <c r="E122" s="101" t="s">
        <v>229</v>
      </c>
      <c r="F122" s="101" t="s">
        <v>270</v>
      </c>
      <c r="G122" s="98">
        <v>0.19817158025962103</v>
      </c>
      <c r="H122" s="98">
        <v>45.966209337977986</v>
      </c>
      <c r="I122" s="3" t="str">
        <f t="shared" si="4"/>
        <v>Dairy|900to1200</v>
      </c>
      <c r="J122" s="98">
        <v>0.19817158025962103</v>
      </c>
      <c r="K122" s="98">
        <v>73.618746780384711</v>
      </c>
      <c r="L122" s="98"/>
      <c r="M122" s="98"/>
    </row>
    <row r="123" spans="1:13">
      <c r="A123" s="101" t="s">
        <v>226</v>
      </c>
      <c r="B123" s="102" t="s">
        <v>271</v>
      </c>
      <c r="C123" s="102" t="b">
        <v>0</v>
      </c>
      <c r="D123" s="102" t="s">
        <v>228</v>
      </c>
      <c r="E123" s="101" t="s">
        <v>229</v>
      </c>
      <c r="F123" s="101" t="s">
        <v>272</v>
      </c>
      <c r="G123" s="98">
        <v>7.5593882952292746E-2</v>
      </c>
      <c r="H123" s="98">
        <v>12.886445803910144</v>
      </c>
      <c r="I123" s="3" t="str">
        <f t="shared" si="4"/>
        <v>Lowland|700to900</v>
      </c>
      <c r="J123" s="98">
        <v>0.28699650865383747</v>
      </c>
      <c r="K123" s="98">
        <v>9.9000577867463946</v>
      </c>
      <c r="L123" s="98">
        <v>0.27217231374785678</v>
      </c>
      <c r="M123" s="98">
        <v>10.720448582042582</v>
      </c>
    </row>
    <row r="124" spans="1:13">
      <c r="A124" s="101" t="s">
        <v>226</v>
      </c>
      <c r="B124" s="102" t="s">
        <v>271</v>
      </c>
      <c r="C124" s="102" t="b">
        <v>1</v>
      </c>
      <c r="D124" s="102" t="s">
        <v>228</v>
      </c>
      <c r="E124" s="101" t="s">
        <v>229</v>
      </c>
      <c r="F124" s="101" t="s">
        <v>273</v>
      </c>
      <c r="G124" s="98">
        <v>7.5593714501287101E-2</v>
      </c>
      <c r="H124" s="98">
        <v>12.805270863920716</v>
      </c>
      <c r="I124" s="3" t="str">
        <f t="shared" si="4"/>
        <v>Lowland|700to900</v>
      </c>
      <c r="J124" s="98"/>
      <c r="K124" s="98"/>
      <c r="L124" s="98"/>
      <c r="M124" s="98"/>
    </row>
    <row r="125" spans="1:13">
      <c r="A125" s="101" t="s">
        <v>226</v>
      </c>
      <c r="B125" s="102" t="s">
        <v>271</v>
      </c>
      <c r="C125" s="102" t="b">
        <v>0</v>
      </c>
      <c r="D125" s="102" t="s">
        <v>228</v>
      </c>
      <c r="E125" s="101" t="s">
        <v>232</v>
      </c>
      <c r="F125" s="101" t="s">
        <v>274</v>
      </c>
      <c r="G125" s="98">
        <v>0.18168090899759853</v>
      </c>
      <c r="H125" s="98">
        <v>9.976425105368989</v>
      </c>
      <c r="I125" s="3" t="str">
        <f t="shared" si="4"/>
        <v>Lowland|700to900</v>
      </c>
      <c r="J125" s="98"/>
      <c r="K125" s="98"/>
      <c r="L125" s="98"/>
      <c r="M125" s="98"/>
    </row>
    <row r="126" spans="1:13">
      <c r="A126" s="101" t="s">
        <v>226</v>
      </c>
      <c r="B126" s="102" t="s">
        <v>271</v>
      </c>
      <c r="C126" s="102" t="b">
        <v>1</v>
      </c>
      <c r="D126" s="102" t="s">
        <v>228</v>
      </c>
      <c r="E126" s="101" t="s">
        <v>232</v>
      </c>
      <c r="F126" s="101" t="s">
        <v>275</v>
      </c>
      <c r="G126" s="98">
        <v>0.18168070000499476</v>
      </c>
      <c r="H126" s="98">
        <v>9.9146056215746086</v>
      </c>
      <c r="I126" s="3" t="str">
        <f t="shared" si="4"/>
        <v>Lowland|700to900</v>
      </c>
      <c r="J126" s="98"/>
      <c r="K126" s="98"/>
      <c r="L126" s="98"/>
      <c r="M126" s="98"/>
    </row>
    <row r="127" spans="1:13">
      <c r="A127" s="101" t="s">
        <v>226</v>
      </c>
      <c r="B127" s="102" t="s">
        <v>271</v>
      </c>
      <c r="C127" s="102" t="b">
        <v>0</v>
      </c>
      <c r="D127" s="102" t="s">
        <v>228</v>
      </c>
      <c r="E127" s="101" t="s">
        <v>235</v>
      </c>
      <c r="F127" s="101" t="s">
        <v>276</v>
      </c>
      <c r="G127" s="98">
        <v>0.60374534406286706</v>
      </c>
      <c r="H127" s="98">
        <v>6.9988992470651796</v>
      </c>
      <c r="I127" s="3" t="str">
        <f t="shared" si="4"/>
        <v>Lowland|700to900</v>
      </c>
      <c r="J127" s="98"/>
      <c r="K127" s="98"/>
      <c r="L127" s="98"/>
      <c r="M127" s="98"/>
    </row>
    <row r="128" spans="1:13">
      <c r="A128" s="101" t="s">
        <v>226</v>
      </c>
      <c r="B128" s="102" t="s">
        <v>271</v>
      </c>
      <c r="C128" s="102" t="b">
        <v>1</v>
      </c>
      <c r="D128" s="102" t="s">
        <v>228</v>
      </c>
      <c r="E128" s="101" t="s">
        <v>235</v>
      </c>
      <c r="F128" s="101" t="s">
        <v>277</v>
      </c>
      <c r="G128" s="98">
        <v>0.60371511145523049</v>
      </c>
      <c r="H128" s="98">
        <v>6.9802968747438552</v>
      </c>
      <c r="I128" s="3" t="str">
        <f t="shared" si="4"/>
        <v>Lowland|700to900</v>
      </c>
      <c r="J128" s="98"/>
      <c r="K128" s="98"/>
      <c r="L128" s="98"/>
      <c r="M128" s="98"/>
    </row>
    <row r="129" spans="1:13">
      <c r="A129" s="101" t="s">
        <v>226</v>
      </c>
      <c r="B129" s="102" t="s">
        <v>271</v>
      </c>
      <c r="C129" s="102" t="b">
        <v>1</v>
      </c>
      <c r="D129" s="102" t="s">
        <v>238</v>
      </c>
      <c r="E129" s="101" t="s">
        <v>229</v>
      </c>
      <c r="F129" s="101" t="s">
        <v>278</v>
      </c>
      <c r="G129" s="98">
        <v>0.12474981549133182</v>
      </c>
      <c r="H129" s="98">
        <v>13.622593299317037</v>
      </c>
      <c r="I129" s="3" t="str">
        <f t="shared" si="4"/>
        <v>Lowland|900to1200</v>
      </c>
      <c r="J129" s="98">
        <v>0.22768442400429162</v>
      </c>
      <c r="K129" s="98">
        <v>11.169419303955943</v>
      </c>
      <c r="L129" s="98"/>
      <c r="M129" s="98"/>
    </row>
    <row r="130" spans="1:13">
      <c r="A130" s="101" t="s">
        <v>226</v>
      </c>
      <c r="B130" s="102" t="s">
        <v>271</v>
      </c>
      <c r="C130" s="102" t="b">
        <v>1</v>
      </c>
      <c r="D130" s="102" t="s">
        <v>238</v>
      </c>
      <c r="E130" s="101" t="s">
        <v>232</v>
      </c>
      <c r="F130" s="101" t="s">
        <v>279</v>
      </c>
      <c r="G130" s="98">
        <v>0.33061903251725139</v>
      </c>
      <c r="H130" s="98">
        <v>12.579051840440126</v>
      </c>
      <c r="I130" s="3" t="str">
        <f t="shared" si="4"/>
        <v>Lowland|900to1200</v>
      </c>
      <c r="J130" s="98"/>
      <c r="K130" s="98"/>
      <c r="L130" s="98"/>
      <c r="M130" s="98"/>
    </row>
    <row r="131" spans="1:13">
      <c r="A131" s="101" t="s">
        <v>226</v>
      </c>
      <c r="B131" s="102" t="s">
        <v>280</v>
      </c>
      <c r="C131" s="102" t="b">
        <v>1</v>
      </c>
      <c r="D131" s="102" t="s">
        <v>228</v>
      </c>
      <c r="E131" s="101" t="s">
        <v>229</v>
      </c>
      <c r="F131" s="101" t="s">
        <v>281</v>
      </c>
      <c r="G131" s="98">
        <v>0.10650020328242837</v>
      </c>
      <c r="H131" s="98">
        <v>24.767052715413215</v>
      </c>
      <c r="I131" s="3" t="str">
        <f t="shared" si="4"/>
        <v>Mixed|700to900</v>
      </c>
      <c r="J131" s="98">
        <v>0.49483225359477689</v>
      </c>
      <c r="K131" s="98">
        <v>19.979952111029601</v>
      </c>
      <c r="L131" s="98">
        <v>0.41692629656361274</v>
      </c>
      <c r="M131" s="98">
        <v>21.558086846493104</v>
      </c>
    </row>
    <row r="132" spans="1:13">
      <c r="A132" s="101" t="s">
        <v>226</v>
      </c>
      <c r="B132" s="102" t="s">
        <v>280</v>
      </c>
      <c r="C132" s="102" t="b">
        <v>1</v>
      </c>
      <c r="D132" s="102" t="s">
        <v>228</v>
      </c>
      <c r="E132" s="101" t="s">
        <v>232</v>
      </c>
      <c r="F132" s="101" t="s">
        <v>282</v>
      </c>
      <c r="G132" s="98">
        <v>0.50695962820081242</v>
      </c>
      <c r="H132" s="98">
        <v>19.036764759049102</v>
      </c>
      <c r="I132" s="3" t="str">
        <f t="shared" si="4"/>
        <v>Mixed|700to900</v>
      </c>
      <c r="J132" s="98"/>
      <c r="K132" s="98"/>
      <c r="L132" s="98"/>
      <c r="M132" s="98"/>
    </row>
    <row r="133" spans="1:13">
      <c r="A133" s="101" t="s">
        <v>226</v>
      </c>
      <c r="B133" s="102" t="s">
        <v>280</v>
      </c>
      <c r="C133" s="102" t="b">
        <v>1</v>
      </c>
      <c r="D133" s="102" t="s">
        <v>228</v>
      </c>
      <c r="E133" s="101" t="s">
        <v>235</v>
      </c>
      <c r="F133" s="101" t="s">
        <v>283</v>
      </c>
      <c r="G133" s="98">
        <v>0.87103692930108989</v>
      </c>
      <c r="H133" s="98">
        <v>16.136038858626478</v>
      </c>
      <c r="I133" s="3" t="str">
        <f t="shared" si="4"/>
        <v>Mixed|700to900</v>
      </c>
      <c r="J133" s="98"/>
      <c r="K133" s="98"/>
      <c r="L133" s="98"/>
      <c r="M133" s="98"/>
    </row>
    <row r="134" spans="1:13">
      <c r="A134" s="101" t="s">
        <v>226</v>
      </c>
      <c r="B134" s="102" t="s">
        <v>280</v>
      </c>
      <c r="C134" s="102" t="b">
        <v>1</v>
      </c>
      <c r="D134" s="102" t="s">
        <v>238</v>
      </c>
      <c r="E134" s="101" t="s">
        <v>229</v>
      </c>
      <c r="F134" s="101" t="s">
        <v>284</v>
      </c>
      <c r="G134" s="98">
        <v>0.18320842547012028</v>
      </c>
      <c r="H134" s="98">
        <v>26.292491052883626</v>
      </c>
      <c r="I134" s="3" t="str">
        <f t="shared" si="4"/>
        <v>Mixed|900to1200</v>
      </c>
      <c r="J134" s="98">
        <v>0.18320842547012028</v>
      </c>
      <c r="K134" s="98">
        <v>31.543447301251987</v>
      </c>
      <c r="L134" s="98"/>
      <c r="M134" s="98"/>
    </row>
    <row r="135" spans="1:13">
      <c r="A135" s="101" t="s">
        <v>285</v>
      </c>
      <c r="B135" s="102" t="s">
        <v>227</v>
      </c>
      <c r="C135" s="102" t="b">
        <v>0</v>
      </c>
      <c r="D135" s="102" t="s">
        <v>228</v>
      </c>
      <c r="E135" s="101" t="s">
        <v>229</v>
      </c>
      <c r="F135" s="101" t="s">
        <v>286</v>
      </c>
      <c r="G135" s="98">
        <v>0.14392634193230619</v>
      </c>
      <c r="H135" s="98">
        <v>25.701549634946634</v>
      </c>
      <c r="I135" s="3" t="str">
        <f t="shared" si="4"/>
        <v>Cereals|700to900</v>
      </c>
      <c r="J135" s="98">
        <v>0.59292354852337059</v>
      </c>
      <c r="K135" s="98">
        <v>21.283448774911303</v>
      </c>
      <c r="L135" s="98">
        <v>0.5446934436193418</v>
      </c>
      <c r="M135" s="98">
        <v>22.104412704620753</v>
      </c>
    </row>
    <row r="136" spans="1:13">
      <c r="A136" s="101" t="s">
        <v>285</v>
      </c>
      <c r="B136" s="102" t="s">
        <v>227</v>
      </c>
      <c r="C136" s="102" t="b">
        <v>1</v>
      </c>
      <c r="D136" s="102" t="s">
        <v>228</v>
      </c>
      <c r="E136" s="101" t="s">
        <v>229</v>
      </c>
      <c r="F136" s="101" t="s">
        <v>287</v>
      </c>
      <c r="G136" s="98">
        <v>0.14391461298858221</v>
      </c>
      <c r="H136" s="98">
        <v>25.617103086056701</v>
      </c>
      <c r="I136" s="3" t="str">
        <f t="shared" si="4"/>
        <v>Cereals|700to900</v>
      </c>
      <c r="J136" s="98"/>
      <c r="K136" s="98"/>
      <c r="L136" s="98"/>
      <c r="M136" s="98"/>
    </row>
    <row r="137" spans="1:13">
      <c r="A137" s="101" t="s">
        <v>285</v>
      </c>
      <c r="B137" s="102" t="s">
        <v>227</v>
      </c>
      <c r="C137" s="102" t="b">
        <v>0</v>
      </c>
      <c r="D137" s="102" t="s">
        <v>228</v>
      </c>
      <c r="E137" s="101" t="s">
        <v>232</v>
      </c>
      <c r="F137" s="101" t="s">
        <v>288</v>
      </c>
      <c r="G137" s="98">
        <v>0.68207679662481846</v>
      </c>
      <c r="H137" s="98">
        <v>19.794396868547803</v>
      </c>
      <c r="I137" s="3" t="str">
        <f t="shared" si="4"/>
        <v>Cereals|700to900</v>
      </c>
      <c r="J137" s="98"/>
      <c r="K137" s="98"/>
      <c r="L137" s="98"/>
      <c r="M137" s="98"/>
    </row>
    <row r="138" spans="1:13">
      <c r="A138" s="101" t="s">
        <v>285</v>
      </c>
      <c r="B138" s="102" t="s">
        <v>227</v>
      </c>
      <c r="C138" s="102" t="b">
        <v>1</v>
      </c>
      <c r="D138" s="102" t="s">
        <v>228</v>
      </c>
      <c r="E138" s="101" t="s">
        <v>232</v>
      </c>
      <c r="F138" s="101" t="s">
        <v>289</v>
      </c>
      <c r="G138" s="98">
        <v>0.6820092162497986</v>
      </c>
      <c r="H138" s="98">
        <v>19.735321799142319</v>
      </c>
      <c r="I138" s="3" t="str">
        <f t="shared" si="4"/>
        <v>Cereals|700to900</v>
      </c>
      <c r="J138" s="98"/>
      <c r="K138" s="98"/>
      <c r="L138" s="98"/>
      <c r="M138" s="98"/>
    </row>
    <row r="139" spans="1:13">
      <c r="A139" s="101" t="s">
        <v>285</v>
      </c>
      <c r="B139" s="102" t="s">
        <v>227</v>
      </c>
      <c r="C139" s="102" t="b">
        <v>0</v>
      </c>
      <c r="D139" s="102" t="s">
        <v>228</v>
      </c>
      <c r="E139" s="101" t="s">
        <v>235</v>
      </c>
      <c r="F139" s="101" t="s">
        <v>290</v>
      </c>
      <c r="G139" s="98">
        <v>0.95276750701298718</v>
      </c>
      <c r="H139" s="98">
        <v>18.354399821239472</v>
      </c>
      <c r="I139" s="3" t="str">
        <f t="shared" si="4"/>
        <v>Cereals|700to900</v>
      </c>
      <c r="J139" s="98"/>
      <c r="K139" s="98"/>
      <c r="L139" s="98"/>
      <c r="M139" s="98"/>
    </row>
    <row r="140" spans="1:13">
      <c r="A140" s="101" t="s">
        <v>285</v>
      </c>
      <c r="B140" s="102" t="s">
        <v>227</v>
      </c>
      <c r="C140" s="102" t="b">
        <v>1</v>
      </c>
      <c r="D140" s="102" t="s">
        <v>228</v>
      </c>
      <c r="E140" s="101" t="s">
        <v>235</v>
      </c>
      <c r="F140" s="101" t="s">
        <v>291</v>
      </c>
      <c r="G140" s="98">
        <v>0.9526141129820922</v>
      </c>
      <c r="H140" s="98">
        <v>18.305596931560448</v>
      </c>
      <c r="I140" s="3" t="str">
        <f t="shared" si="4"/>
        <v>Cereals|700to900</v>
      </c>
      <c r="J140" s="98"/>
      <c r="K140" s="98"/>
      <c r="L140" s="98"/>
      <c r="M140" s="98"/>
    </row>
    <row r="141" spans="1:13">
      <c r="A141" s="101" t="s">
        <v>285</v>
      </c>
      <c r="B141" s="102" t="s">
        <v>227</v>
      </c>
      <c r="C141" s="102" t="b">
        <v>1</v>
      </c>
      <c r="D141" s="102" t="s">
        <v>238</v>
      </c>
      <c r="E141" s="101" t="s">
        <v>229</v>
      </c>
      <c r="F141" s="101" t="s">
        <v>292</v>
      </c>
      <c r="G141" s="98">
        <v>0.25554551754480759</v>
      </c>
      <c r="H141" s="98">
        <v>27.222520790851899</v>
      </c>
      <c r="I141" s="3" t="str">
        <f t="shared" si="4"/>
        <v>Cereals|900to1200</v>
      </c>
      <c r="J141" s="98">
        <v>0.89965122935600761</v>
      </c>
      <c r="K141" s="98">
        <v>24.168159812206987</v>
      </c>
      <c r="L141" s="98"/>
      <c r="M141" s="98"/>
    </row>
    <row r="142" spans="1:13">
      <c r="A142" s="101" t="s">
        <v>285</v>
      </c>
      <c r="B142" s="102" t="s">
        <v>227</v>
      </c>
      <c r="C142" s="102" t="b">
        <v>1</v>
      </c>
      <c r="D142" s="102" t="s">
        <v>238</v>
      </c>
      <c r="E142" s="101" t="s">
        <v>235</v>
      </c>
      <c r="F142" s="101" t="s">
        <v>293</v>
      </c>
      <c r="G142" s="98">
        <v>1.5437569411672076</v>
      </c>
      <c r="H142" s="98">
        <v>21.113798833562072</v>
      </c>
      <c r="I142" s="3" t="str">
        <f t="shared" si="4"/>
        <v>Cereals|900to1200</v>
      </c>
      <c r="J142" s="98"/>
      <c r="K142" s="98"/>
      <c r="L142" s="98"/>
      <c r="M142" s="98"/>
    </row>
    <row r="143" spans="1:13">
      <c r="A143" s="101" t="s">
        <v>285</v>
      </c>
      <c r="B143" s="102" t="s">
        <v>240</v>
      </c>
      <c r="C143" s="102" t="b">
        <v>0</v>
      </c>
      <c r="D143" s="102" t="s">
        <v>228</v>
      </c>
      <c r="E143" s="101" t="s">
        <v>229</v>
      </c>
      <c r="F143" s="101" t="s">
        <v>294</v>
      </c>
      <c r="G143" s="98">
        <v>0.11204810184629693</v>
      </c>
      <c r="H143" s="98">
        <v>21.081443287399139</v>
      </c>
      <c r="I143" s="3" t="str">
        <f t="shared" si="4"/>
        <v>General|700to900</v>
      </c>
      <c r="J143" s="98">
        <v>0.42880454141655616</v>
      </c>
      <c r="K143" s="98">
        <v>16.729520222636413</v>
      </c>
      <c r="L143" s="98">
        <v>0.90922100290712782</v>
      </c>
      <c r="M143" s="98">
        <v>18.847470199782347</v>
      </c>
    </row>
    <row r="144" spans="1:13">
      <c r="A144" s="101" t="s">
        <v>285</v>
      </c>
      <c r="B144" s="102" t="s">
        <v>240</v>
      </c>
      <c r="C144" s="102" t="b">
        <v>1</v>
      </c>
      <c r="D144" s="102" t="s">
        <v>228</v>
      </c>
      <c r="E144" s="101" t="s">
        <v>229</v>
      </c>
      <c r="F144" s="101" t="s">
        <v>295</v>
      </c>
      <c r="G144" s="98">
        <v>0.11204810184629693</v>
      </c>
      <c r="H144" s="98">
        <v>21.02245797623991</v>
      </c>
      <c r="I144" s="3" t="str">
        <f t="shared" si="4"/>
        <v>General|700to900</v>
      </c>
      <c r="J144" s="98"/>
      <c r="K144" s="98"/>
      <c r="L144" s="98"/>
      <c r="M144" s="98"/>
    </row>
    <row r="145" spans="1:13">
      <c r="A145" s="101" t="s">
        <v>285</v>
      </c>
      <c r="B145" s="102" t="s">
        <v>240</v>
      </c>
      <c r="C145" s="102" t="b">
        <v>0</v>
      </c>
      <c r="D145" s="102" t="s">
        <v>228</v>
      </c>
      <c r="E145" s="101" t="s">
        <v>232</v>
      </c>
      <c r="F145" s="101" t="s">
        <v>296</v>
      </c>
      <c r="G145" s="98">
        <v>0.46049859635612966</v>
      </c>
      <c r="H145" s="98">
        <v>15.463223624803312</v>
      </c>
      <c r="I145" s="3" t="str">
        <f t="shared" si="4"/>
        <v>General|700to900</v>
      </c>
      <c r="J145" s="98"/>
      <c r="K145" s="98"/>
      <c r="L145" s="98"/>
      <c r="M145" s="98"/>
    </row>
    <row r="146" spans="1:13">
      <c r="A146" s="101" t="s">
        <v>285</v>
      </c>
      <c r="B146" s="102" t="s">
        <v>240</v>
      </c>
      <c r="C146" s="102" t="b">
        <v>1</v>
      </c>
      <c r="D146" s="102" t="s">
        <v>228</v>
      </c>
      <c r="E146" s="101" t="s">
        <v>232</v>
      </c>
      <c r="F146" s="101" t="s">
        <v>297</v>
      </c>
      <c r="G146" s="98">
        <v>0.46049859635612966</v>
      </c>
      <c r="H146" s="98">
        <v>15.424109019807302</v>
      </c>
      <c r="I146" s="3" t="str">
        <f t="shared" si="4"/>
        <v>General|700to900</v>
      </c>
      <c r="J146" s="98"/>
      <c r="K146" s="98"/>
      <c r="L146" s="98"/>
      <c r="M146" s="98"/>
    </row>
    <row r="147" spans="1:13">
      <c r="A147" s="101" t="s">
        <v>285</v>
      </c>
      <c r="B147" s="102" t="s">
        <v>240</v>
      </c>
      <c r="C147" s="102" t="b">
        <v>0</v>
      </c>
      <c r="D147" s="102" t="s">
        <v>228</v>
      </c>
      <c r="E147" s="101" t="s">
        <v>235</v>
      </c>
      <c r="F147" s="101" t="s">
        <v>298</v>
      </c>
      <c r="G147" s="98">
        <v>0.71386692604724189</v>
      </c>
      <c r="H147" s="98">
        <v>13.714222337522841</v>
      </c>
      <c r="I147" s="3" t="str">
        <f t="shared" si="4"/>
        <v>General|700to900</v>
      </c>
      <c r="J147" s="98"/>
      <c r="K147" s="98"/>
      <c r="L147" s="98"/>
      <c r="M147" s="98"/>
    </row>
    <row r="148" spans="1:13">
      <c r="A148" s="101" t="s">
        <v>285</v>
      </c>
      <c r="B148" s="102" t="s">
        <v>240</v>
      </c>
      <c r="C148" s="102" t="b">
        <v>1</v>
      </c>
      <c r="D148" s="102" t="s">
        <v>228</v>
      </c>
      <c r="E148" s="101" t="s">
        <v>235</v>
      </c>
      <c r="F148" s="101" t="s">
        <v>299</v>
      </c>
      <c r="G148" s="98">
        <v>0.71386692604724189</v>
      </c>
      <c r="H148" s="98">
        <v>13.683008360702804</v>
      </c>
      <c r="I148" s="3" t="str">
        <f t="shared" si="4"/>
        <v>General|700to900</v>
      </c>
      <c r="J148" s="98"/>
      <c r="K148" s="98"/>
      <c r="L148" s="98"/>
      <c r="M148" s="98"/>
    </row>
    <row r="149" spans="1:13">
      <c r="A149" s="101" t="s">
        <v>285</v>
      </c>
      <c r="B149" s="102" t="s">
        <v>240</v>
      </c>
      <c r="C149" s="102" t="b">
        <v>1</v>
      </c>
      <c r="D149" s="102" t="s">
        <v>238</v>
      </c>
      <c r="E149" s="101" t="s">
        <v>229</v>
      </c>
      <c r="F149" s="101" t="s">
        <v>300</v>
      </c>
      <c r="G149" s="98">
        <v>0.20315616369215081</v>
      </c>
      <c r="H149" s="98">
        <v>22.397683080263334</v>
      </c>
      <c r="I149" s="3" t="str">
        <f t="shared" si="4"/>
        <v>General|900to1200</v>
      </c>
      <c r="J149" s="98">
        <v>0.69686873242473568</v>
      </c>
      <c r="K149" s="98">
        <v>18.99965618683126</v>
      </c>
      <c r="L149" s="98"/>
      <c r="M149" s="98"/>
    </row>
    <row r="150" spans="1:13">
      <c r="A150" s="101" t="s">
        <v>285</v>
      </c>
      <c r="B150" s="102" t="s">
        <v>240</v>
      </c>
      <c r="C150" s="102" t="b">
        <v>1</v>
      </c>
      <c r="D150" s="102" t="s">
        <v>238</v>
      </c>
      <c r="E150" s="101" t="s">
        <v>235</v>
      </c>
      <c r="F150" s="101" t="s">
        <v>301</v>
      </c>
      <c r="G150" s="98">
        <v>1.1905813011573205</v>
      </c>
      <c r="H150" s="98">
        <v>15.601629293399188</v>
      </c>
      <c r="I150" s="3" t="str">
        <f t="shared" si="4"/>
        <v>General|900to1200</v>
      </c>
      <c r="J150" s="98"/>
      <c r="K150" s="98"/>
      <c r="L150" s="98"/>
      <c r="M150" s="98"/>
    </row>
    <row r="151" spans="1:13">
      <c r="A151" s="101" t="s">
        <v>285</v>
      </c>
      <c r="B151" s="102" t="s">
        <v>240</v>
      </c>
      <c r="C151" s="102" t="b">
        <v>0</v>
      </c>
      <c r="D151" s="102" t="s">
        <v>302</v>
      </c>
      <c r="E151" s="101" t="s">
        <v>232</v>
      </c>
      <c r="F151" s="101" t="s">
        <v>303</v>
      </c>
      <c r="G151" s="98">
        <v>1.8663246450102946</v>
      </c>
      <c r="H151" s="98">
        <v>27.682993339851059</v>
      </c>
      <c r="I151" s="3" t="str">
        <f t="shared" si="4"/>
        <v>General|Over1500</v>
      </c>
      <c r="J151" s="98">
        <v>2.5628226578612345</v>
      </c>
      <c r="K151" s="98">
        <v>25.043462508842815</v>
      </c>
      <c r="L151" s="98"/>
      <c r="M151" s="98"/>
    </row>
    <row r="152" spans="1:13">
      <c r="A152" s="101" t="s">
        <v>285</v>
      </c>
      <c r="B152" s="102" t="s">
        <v>240</v>
      </c>
      <c r="C152" s="102" t="b">
        <v>1</v>
      </c>
      <c r="D152" s="102" t="s">
        <v>302</v>
      </c>
      <c r="E152" s="101" t="s">
        <v>235</v>
      </c>
      <c r="F152" s="101" t="s">
        <v>304</v>
      </c>
      <c r="G152" s="98">
        <v>3.2593206707121745</v>
      </c>
      <c r="H152" s="98">
        <v>22.403931677834574</v>
      </c>
      <c r="I152" s="3" t="str">
        <f t="shared" si="4"/>
        <v>General|Over1500</v>
      </c>
      <c r="J152" s="98"/>
      <c r="K152" s="98"/>
      <c r="L152" s="98"/>
      <c r="M152" s="98"/>
    </row>
    <row r="153" spans="1:13">
      <c r="A153" s="101" t="s">
        <v>285</v>
      </c>
      <c r="B153" s="102" t="s">
        <v>249</v>
      </c>
      <c r="C153" s="102" t="b">
        <v>0</v>
      </c>
      <c r="D153" s="102" t="s">
        <v>228</v>
      </c>
      <c r="E153" s="101" t="s">
        <v>229</v>
      </c>
      <c r="F153" s="101" t="s">
        <v>305</v>
      </c>
      <c r="G153" s="98">
        <v>0.12336551468465934</v>
      </c>
      <c r="H153" s="98">
        <v>21.322359676447334</v>
      </c>
      <c r="I153" s="3" t="str">
        <f t="shared" si="4"/>
        <v>Horticulture|700to900</v>
      </c>
      <c r="J153" s="98">
        <v>0.503386688977011</v>
      </c>
      <c r="K153" s="98">
        <v>16.810517902902518</v>
      </c>
      <c r="L153" s="98">
        <v>0.4039580142322729</v>
      </c>
      <c r="M153" s="98">
        <v>18.314794769912815</v>
      </c>
    </row>
    <row r="154" spans="1:13">
      <c r="A154" s="101" t="s">
        <v>285</v>
      </c>
      <c r="B154" s="102" t="s">
        <v>249</v>
      </c>
      <c r="C154" s="102" t="b">
        <v>1</v>
      </c>
      <c r="D154" s="102" t="s">
        <v>228</v>
      </c>
      <c r="E154" s="101" t="s">
        <v>229</v>
      </c>
      <c r="F154" s="101" t="s">
        <v>306</v>
      </c>
      <c r="G154" s="98">
        <v>0.12336551468465934</v>
      </c>
      <c r="H154" s="98">
        <v>21.260511349320147</v>
      </c>
      <c r="I154" s="3" t="str">
        <f t="shared" si="4"/>
        <v>Horticulture|700to900</v>
      </c>
      <c r="J154" s="98"/>
      <c r="K154" s="98"/>
      <c r="L154" s="98"/>
      <c r="M154" s="98"/>
    </row>
    <row r="155" spans="1:13">
      <c r="A155" s="101" t="s">
        <v>285</v>
      </c>
      <c r="B155" s="102" t="s">
        <v>249</v>
      </c>
      <c r="C155" s="102" t="b">
        <v>0</v>
      </c>
      <c r="D155" s="102" t="s">
        <v>228</v>
      </c>
      <c r="E155" s="101" t="s">
        <v>232</v>
      </c>
      <c r="F155" s="101" t="s">
        <v>307</v>
      </c>
      <c r="G155" s="98">
        <v>0.56481198614087269</v>
      </c>
      <c r="H155" s="98">
        <v>15.467705626671044</v>
      </c>
      <c r="I155" s="3" t="str">
        <f t="shared" si="4"/>
        <v>Horticulture|700to900</v>
      </c>
      <c r="J155" s="98"/>
      <c r="K155" s="98"/>
      <c r="L155" s="98"/>
      <c r="M155" s="98"/>
    </row>
    <row r="156" spans="1:13">
      <c r="A156" s="101" t="s">
        <v>285</v>
      </c>
      <c r="B156" s="102" t="s">
        <v>249</v>
      </c>
      <c r="C156" s="102" t="b">
        <v>1</v>
      </c>
      <c r="D156" s="102" t="s">
        <v>228</v>
      </c>
      <c r="E156" s="101" t="s">
        <v>232</v>
      </c>
      <c r="F156" s="101" t="s">
        <v>308</v>
      </c>
      <c r="G156" s="98">
        <v>0.56481198614087269</v>
      </c>
      <c r="H156" s="98">
        <v>15.426807698426805</v>
      </c>
      <c r="I156" s="3" t="str">
        <f t="shared" si="4"/>
        <v>Horticulture|700to900</v>
      </c>
      <c r="J156" s="98"/>
      <c r="K156" s="98"/>
      <c r="L156" s="98"/>
      <c r="M156" s="98"/>
    </row>
    <row r="157" spans="1:13">
      <c r="A157" s="101" t="s">
        <v>285</v>
      </c>
      <c r="B157" s="102" t="s">
        <v>249</v>
      </c>
      <c r="C157" s="102" t="b">
        <v>0</v>
      </c>
      <c r="D157" s="102" t="s">
        <v>228</v>
      </c>
      <c r="E157" s="101" t="s">
        <v>235</v>
      </c>
      <c r="F157" s="101" t="s">
        <v>309</v>
      </c>
      <c r="G157" s="98">
        <v>0.82198256610550124</v>
      </c>
      <c r="H157" s="98">
        <v>13.641488405589175</v>
      </c>
      <c r="I157" s="3" t="str">
        <f t="shared" si="4"/>
        <v>Horticulture|700to900</v>
      </c>
      <c r="J157" s="98"/>
      <c r="K157" s="98"/>
      <c r="L157" s="98"/>
      <c r="M157" s="98"/>
    </row>
    <row r="158" spans="1:13">
      <c r="A158" s="101" t="s">
        <v>285</v>
      </c>
      <c r="B158" s="102" t="s">
        <v>249</v>
      </c>
      <c r="C158" s="102" t="b">
        <v>1</v>
      </c>
      <c r="D158" s="102" t="s">
        <v>238</v>
      </c>
      <c r="E158" s="101" t="s">
        <v>229</v>
      </c>
      <c r="F158" s="101" t="s">
        <v>310</v>
      </c>
      <c r="G158" s="98">
        <v>0.22541051763707209</v>
      </c>
      <c r="H158" s="98">
        <v>22.769895863022395</v>
      </c>
      <c r="I158" s="3" t="str">
        <f t="shared" si="4"/>
        <v>Horticulture|900to1200</v>
      </c>
      <c r="J158" s="98">
        <v>0.22541051763707209</v>
      </c>
      <c r="K158" s="98">
        <v>22.769895863022395</v>
      </c>
      <c r="L158" s="98"/>
      <c r="M158" s="98"/>
    </row>
    <row r="159" spans="1:13">
      <c r="A159" s="101" t="s">
        <v>285</v>
      </c>
      <c r="B159" s="102" t="s">
        <v>256</v>
      </c>
      <c r="C159" s="102" t="b">
        <v>1</v>
      </c>
      <c r="D159" s="102" t="s">
        <v>228</v>
      </c>
      <c r="E159" s="101" t="s">
        <v>229</v>
      </c>
      <c r="F159" s="101" t="s">
        <v>311</v>
      </c>
      <c r="G159" s="98">
        <v>0.15401717832919234</v>
      </c>
      <c r="H159" s="98">
        <v>63.822079068535942</v>
      </c>
      <c r="I159" s="3" t="str">
        <f t="shared" si="4"/>
        <v>Pig|700to900</v>
      </c>
      <c r="J159" s="98">
        <v>0.5441640829621085</v>
      </c>
      <c r="K159" s="98">
        <v>49.77880643922461</v>
      </c>
      <c r="L159" s="98">
        <v>0.5441640829621085</v>
      </c>
      <c r="M159" s="98">
        <v>49.77880643922461</v>
      </c>
    </row>
    <row r="160" spans="1:13">
      <c r="A160" s="101" t="s">
        <v>285</v>
      </c>
      <c r="B160" s="102" t="s">
        <v>256</v>
      </c>
      <c r="C160" s="102" t="b">
        <v>1</v>
      </c>
      <c r="D160" s="102" t="s">
        <v>228</v>
      </c>
      <c r="E160" s="101" t="s">
        <v>235</v>
      </c>
      <c r="F160" s="101" t="s">
        <v>312</v>
      </c>
      <c r="G160" s="98">
        <v>0.93431098759502462</v>
      </c>
      <c r="H160" s="98">
        <v>35.735533809913285</v>
      </c>
      <c r="I160" s="3" t="str">
        <f t="shared" si="4"/>
        <v>Pig|700to900</v>
      </c>
      <c r="J160" s="98"/>
      <c r="K160" s="98"/>
      <c r="L160" s="98"/>
      <c r="M160" s="98"/>
    </row>
    <row r="161" spans="1:13">
      <c r="A161" s="101" t="s">
        <v>285</v>
      </c>
      <c r="B161" s="102" t="s">
        <v>262</v>
      </c>
      <c r="C161" s="102" t="b">
        <v>0</v>
      </c>
      <c r="D161" s="102" t="s">
        <v>228</v>
      </c>
      <c r="E161" s="101" t="s">
        <v>229</v>
      </c>
      <c r="F161" s="101" t="s">
        <v>313</v>
      </c>
      <c r="G161" s="98">
        <v>0.1427614898999314</v>
      </c>
      <c r="H161" s="98">
        <v>56.496269202068575</v>
      </c>
      <c r="I161" s="3" t="str">
        <f t="shared" si="4"/>
        <v>Poultry|700to900</v>
      </c>
      <c r="J161" s="98">
        <v>0.46964829973208494</v>
      </c>
      <c r="K161" s="98">
        <v>42.409989313930161</v>
      </c>
      <c r="L161" s="98">
        <v>0.466585938104218</v>
      </c>
      <c r="M161" s="98">
        <v>42.904914516234932</v>
      </c>
    </row>
    <row r="162" spans="1:13">
      <c r="A162" s="101" t="s">
        <v>285</v>
      </c>
      <c r="B162" s="102" t="s">
        <v>262</v>
      </c>
      <c r="C162" s="102" t="b">
        <v>1</v>
      </c>
      <c r="D162" s="102" t="s">
        <v>228</v>
      </c>
      <c r="E162" s="101" t="s">
        <v>229</v>
      </c>
      <c r="F162" s="101" t="s">
        <v>314</v>
      </c>
      <c r="G162" s="98">
        <v>0.14094861782839527</v>
      </c>
      <c r="H162" s="98">
        <v>56.568269490381759</v>
      </c>
      <c r="I162" s="3" t="str">
        <f t="shared" si="4"/>
        <v>Poultry|700to900</v>
      </c>
      <c r="J162" s="98"/>
      <c r="K162" s="98"/>
      <c r="L162" s="98"/>
      <c r="M162" s="98"/>
    </row>
    <row r="163" spans="1:13">
      <c r="A163" s="101" t="s">
        <v>285</v>
      </c>
      <c r="B163" s="102" t="s">
        <v>262</v>
      </c>
      <c r="C163" s="102" t="b">
        <v>1</v>
      </c>
      <c r="D163" s="102" t="s">
        <v>228</v>
      </c>
      <c r="E163" s="101" t="s">
        <v>232</v>
      </c>
      <c r="F163" s="101" t="s">
        <v>315</v>
      </c>
      <c r="G163" s="98">
        <v>0.47126452302245103</v>
      </c>
      <c r="H163" s="98">
        <v>38.254022340955572</v>
      </c>
      <c r="I163" s="3" t="str">
        <f t="shared" si="4"/>
        <v>Poultry|700to900</v>
      </c>
      <c r="J163" s="98"/>
      <c r="K163" s="98"/>
      <c r="L163" s="98"/>
      <c r="M163" s="98"/>
    </row>
    <row r="164" spans="1:13">
      <c r="A164" s="101" t="s">
        <v>285</v>
      </c>
      <c r="B164" s="102" t="s">
        <v>262</v>
      </c>
      <c r="C164" s="102" t="b">
        <v>0</v>
      </c>
      <c r="D164" s="102" t="s">
        <v>228</v>
      </c>
      <c r="E164" s="101" t="s">
        <v>235</v>
      </c>
      <c r="F164" s="101" t="s">
        <v>316</v>
      </c>
      <c r="G164" s="98">
        <v>0.79673175834540833</v>
      </c>
      <c r="H164" s="98">
        <v>32.407676110453146</v>
      </c>
      <c r="I164" s="3" t="str">
        <f t="shared" si="4"/>
        <v>Poultry|700to900</v>
      </c>
      <c r="J164" s="98"/>
      <c r="K164" s="98"/>
      <c r="L164" s="98"/>
      <c r="M164" s="98"/>
    </row>
    <row r="165" spans="1:13">
      <c r="A165" s="101" t="s">
        <v>285</v>
      </c>
      <c r="B165" s="102" t="s">
        <v>262</v>
      </c>
      <c r="C165" s="102" t="b">
        <v>1</v>
      </c>
      <c r="D165" s="102" t="s">
        <v>228</v>
      </c>
      <c r="E165" s="101" t="s">
        <v>235</v>
      </c>
      <c r="F165" s="101" t="s">
        <v>317</v>
      </c>
      <c r="G165" s="98">
        <v>0.78122330142490393</v>
      </c>
      <c r="H165" s="98">
        <v>30.798335437315625</v>
      </c>
      <c r="I165" s="3" t="str">
        <f t="shared" si="4"/>
        <v>Poultry|700to900</v>
      </c>
      <c r="J165" s="98"/>
      <c r="K165" s="98"/>
      <c r="L165" s="98"/>
      <c r="M165" s="98"/>
    </row>
    <row r="166" spans="1:13">
      <c r="A166" s="101" t="s">
        <v>285</v>
      </c>
      <c r="B166" s="102" t="s">
        <v>267</v>
      </c>
      <c r="C166" s="102" t="b">
        <v>0</v>
      </c>
      <c r="D166" s="102" t="s">
        <v>228</v>
      </c>
      <c r="E166" s="101" t="s">
        <v>229</v>
      </c>
      <c r="F166" s="101" t="s">
        <v>318</v>
      </c>
      <c r="G166" s="98">
        <v>0.14404652026279696</v>
      </c>
      <c r="H166" s="98">
        <v>29.893278460712942</v>
      </c>
      <c r="I166" s="3" t="str">
        <f t="shared" si="4"/>
        <v>Dairy|700to900</v>
      </c>
      <c r="J166" s="98">
        <v>0.49128783501052647</v>
      </c>
      <c r="K166" s="98">
        <v>22.661710714619801</v>
      </c>
      <c r="L166" s="98">
        <v>1.0157180800294718</v>
      </c>
      <c r="M166" s="98">
        <v>23.769904608175874</v>
      </c>
    </row>
    <row r="167" spans="1:13">
      <c r="A167" s="101" t="s">
        <v>285</v>
      </c>
      <c r="B167" s="102" t="s">
        <v>267</v>
      </c>
      <c r="C167" s="102" t="b">
        <v>1</v>
      </c>
      <c r="D167" s="102" t="s">
        <v>228</v>
      </c>
      <c r="E167" s="101" t="s">
        <v>229</v>
      </c>
      <c r="F167" s="101" t="s">
        <v>319</v>
      </c>
      <c r="G167" s="98">
        <v>0.14311488829201904</v>
      </c>
      <c r="H167" s="98">
        <v>29.653500513139992</v>
      </c>
      <c r="I167" s="3" t="str">
        <f t="shared" si="4"/>
        <v>Dairy|700to900</v>
      </c>
      <c r="J167" s="98"/>
      <c r="K167" s="98"/>
      <c r="L167" s="98"/>
      <c r="M167" s="98"/>
    </row>
    <row r="168" spans="1:13">
      <c r="A168" s="101" t="s">
        <v>285</v>
      </c>
      <c r="B168" s="102" t="s">
        <v>267</v>
      </c>
      <c r="C168" s="102" t="b">
        <v>0</v>
      </c>
      <c r="D168" s="102" t="s">
        <v>228</v>
      </c>
      <c r="E168" s="101" t="s">
        <v>232</v>
      </c>
      <c r="F168" s="101" t="s">
        <v>320</v>
      </c>
      <c r="G168" s="98">
        <v>0.3805662210141858</v>
      </c>
      <c r="H168" s="98">
        <v>22.763845799426168</v>
      </c>
      <c r="I168" s="3" t="str">
        <f t="shared" si="4"/>
        <v>Dairy|700to900</v>
      </c>
      <c r="J168" s="98"/>
      <c r="K168" s="98"/>
      <c r="L168" s="98"/>
      <c r="M168" s="98"/>
    </row>
    <row r="169" spans="1:13">
      <c r="A169" s="101" t="s">
        <v>285</v>
      </c>
      <c r="B169" s="102" t="s">
        <v>267</v>
      </c>
      <c r="C169" s="102" t="b">
        <v>0</v>
      </c>
      <c r="D169" s="102" t="s">
        <v>228</v>
      </c>
      <c r="E169" s="101" t="s">
        <v>235</v>
      </c>
      <c r="F169" s="101" t="s">
        <v>321</v>
      </c>
      <c r="G169" s="98">
        <v>0.94925076375459672</v>
      </c>
      <c r="H169" s="98">
        <v>15.328007883720296</v>
      </c>
      <c r="I169" s="3" t="str">
        <f t="shared" si="4"/>
        <v>Dairy|700to900</v>
      </c>
      <c r="J169" s="98"/>
      <c r="K169" s="98"/>
      <c r="L169" s="98"/>
      <c r="M169" s="98"/>
    </row>
    <row r="170" spans="1:13">
      <c r="A170" s="101" t="s">
        <v>285</v>
      </c>
      <c r="B170" s="102" t="s">
        <v>267</v>
      </c>
      <c r="C170" s="102" t="b">
        <v>1</v>
      </c>
      <c r="D170" s="102" t="s">
        <v>228</v>
      </c>
      <c r="E170" s="101" t="s">
        <v>235</v>
      </c>
      <c r="F170" s="101" t="s">
        <v>322</v>
      </c>
      <c r="G170" s="98">
        <v>0.93301882869261132</v>
      </c>
      <c r="H170" s="98">
        <v>15.105423715393894</v>
      </c>
      <c r="I170" s="3" t="str">
        <f t="shared" si="4"/>
        <v>Dairy|700to900</v>
      </c>
      <c r="J170" s="98"/>
      <c r="K170" s="98"/>
      <c r="L170" s="98"/>
      <c r="M170" s="98"/>
    </row>
    <row r="171" spans="1:13">
      <c r="A171" s="101" t="s">
        <v>285</v>
      </c>
      <c r="B171" s="102" t="s">
        <v>267</v>
      </c>
      <c r="C171" s="102" t="b">
        <v>1</v>
      </c>
      <c r="D171" s="102" t="s">
        <v>302</v>
      </c>
      <c r="E171" s="101" t="s">
        <v>235</v>
      </c>
      <c r="F171" s="101" t="s">
        <v>323</v>
      </c>
      <c r="G171" s="98">
        <v>3.5443112581606213</v>
      </c>
      <c r="H171" s="98">
        <v>29.875371276661951</v>
      </c>
      <c r="I171" s="3" t="str">
        <f t="shared" si="4"/>
        <v>Dairy|Over1500</v>
      </c>
      <c r="J171" s="98">
        <v>3.5443112581606213</v>
      </c>
      <c r="K171" s="98">
        <v>29.875371276661951</v>
      </c>
      <c r="L171" s="98"/>
      <c r="M171" s="98"/>
    </row>
    <row r="172" spans="1:13">
      <c r="A172" s="101" t="s">
        <v>285</v>
      </c>
      <c r="B172" s="102" t="s">
        <v>271</v>
      </c>
      <c r="C172" s="102" t="b">
        <v>0</v>
      </c>
      <c r="D172" s="102" t="s">
        <v>228</v>
      </c>
      <c r="E172" s="101" t="s">
        <v>229</v>
      </c>
      <c r="F172" s="101" t="s">
        <v>324</v>
      </c>
      <c r="G172" s="98">
        <v>0.10368697634666933</v>
      </c>
      <c r="H172" s="98">
        <v>14.494022995307061</v>
      </c>
      <c r="I172" s="3" t="str">
        <f t="shared" si="4"/>
        <v>Lowland|700to900</v>
      </c>
      <c r="J172" s="98">
        <v>0.3096258775523546</v>
      </c>
      <c r="K172" s="98">
        <v>11.288279003137054</v>
      </c>
      <c r="L172" s="98">
        <v>0.38451194279595419</v>
      </c>
      <c r="M172" s="98">
        <v>12.151148658660203</v>
      </c>
    </row>
    <row r="173" spans="1:13">
      <c r="A173" s="101" t="s">
        <v>285</v>
      </c>
      <c r="B173" s="102" t="s">
        <v>271</v>
      </c>
      <c r="C173" s="102" t="b">
        <v>1</v>
      </c>
      <c r="D173" s="102" t="s">
        <v>228</v>
      </c>
      <c r="E173" s="101" t="s">
        <v>229</v>
      </c>
      <c r="F173" s="101" t="s">
        <v>325</v>
      </c>
      <c r="G173" s="98">
        <v>0.10368670080340417</v>
      </c>
      <c r="H173" s="98">
        <v>14.398778486889316</v>
      </c>
      <c r="I173" s="3" t="str">
        <f t="shared" si="4"/>
        <v>Lowland|700to900</v>
      </c>
      <c r="J173" s="98"/>
      <c r="K173" s="98"/>
      <c r="L173" s="98"/>
      <c r="M173" s="98"/>
    </row>
    <row r="174" spans="1:13">
      <c r="A174" s="101" t="s">
        <v>285</v>
      </c>
      <c r="B174" s="102" t="s">
        <v>271</v>
      </c>
      <c r="C174" s="102" t="b">
        <v>0</v>
      </c>
      <c r="D174" s="102" t="s">
        <v>228</v>
      </c>
      <c r="E174" s="101" t="s">
        <v>232</v>
      </c>
      <c r="F174" s="101" t="s">
        <v>326</v>
      </c>
      <c r="G174" s="98">
        <v>0.19466953056958258</v>
      </c>
      <c r="H174" s="98">
        <v>11.266843724950832</v>
      </c>
      <c r="I174" s="3" t="str">
        <f t="shared" si="4"/>
        <v>Lowland|700to900</v>
      </c>
      <c r="J174" s="98"/>
      <c r="K174" s="98"/>
      <c r="L174" s="98"/>
      <c r="M174" s="98"/>
    </row>
    <row r="175" spans="1:13">
      <c r="A175" s="101" t="s">
        <v>285</v>
      </c>
      <c r="B175" s="102" t="s">
        <v>271</v>
      </c>
      <c r="C175" s="102" t="b">
        <v>1</v>
      </c>
      <c r="D175" s="102" t="s">
        <v>228</v>
      </c>
      <c r="E175" s="101" t="s">
        <v>232</v>
      </c>
      <c r="F175" s="101" t="s">
        <v>327</v>
      </c>
      <c r="G175" s="98">
        <v>0.19466918871051067</v>
      </c>
      <c r="H175" s="98">
        <v>11.194192075878057</v>
      </c>
      <c r="I175" s="3" t="str">
        <f t="shared" si="4"/>
        <v>Lowland|700to900</v>
      </c>
      <c r="J175" s="98"/>
      <c r="K175" s="98"/>
      <c r="L175" s="98"/>
      <c r="M175" s="98"/>
    </row>
    <row r="176" spans="1:13">
      <c r="A176" s="101" t="s">
        <v>285</v>
      </c>
      <c r="B176" s="102" t="s">
        <v>271</v>
      </c>
      <c r="C176" s="102" t="b">
        <v>0</v>
      </c>
      <c r="D176" s="102" t="s">
        <v>228</v>
      </c>
      <c r="E176" s="101" t="s">
        <v>235</v>
      </c>
      <c r="F176" s="101" t="s">
        <v>328</v>
      </c>
      <c r="G176" s="98">
        <v>0.63052112574081187</v>
      </c>
      <c r="H176" s="98">
        <v>8.1039702891532706</v>
      </c>
      <c r="I176" s="3" t="str">
        <f t="shared" si="4"/>
        <v>Lowland|700to900</v>
      </c>
      <c r="J176" s="98"/>
      <c r="K176" s="98"/>
      <c r="L176" s="98"/>
      <c r="M176" s="98"/>
    </row>
    <row r="177" spans="1:13">
      <c r="A177" s="101" t="s">
        <v>285</v>
      </c>
      <c r="B177" s="102" t="s">
        <v>271</v>
      </c>
      <c r="C177" s="102" t="b">
        <v>1</v>
      </c>
      <c r="D177" s="102" t="s">
        <v>228</v>
      </c>
      <c r="E177" s="101" t="s">
        <v>235</v>
      </c>
      <c r="F177" s="101" t="s">
        <v>329</v>
      </c>
      <c r="G177" s="98">
        <v>0.63048575273501128</v>
      </c>
      <c r="H177" s="98">
        <v>8.0823761398971428</v>
      </c>
      <c r="I177" s="3" t="str">
        <f t="shared" si="4"/>
        <v>Lowland|700to900</v>
      </c>
      <c r="J177" s="98"/>
      <c r="K177" s="98"/>
      <c r="L177" s="98"/>
      <c r="M177" s="98"/>
    </row>
    <row r="178" spans="1:13">
      <c r="A178" s="101" t="s">
        <v>285</v>
      </c>
      <c r="B178" s="102" t="s">
        <v>271</v>
      </c>
      <c r="C178" s="102" t="b">
        <v>1</v>
      </c>
      <c r="D178" s="102" t="s">
        <v>238</v>
      </c>
      <c r="E178" s="101" t="s">
        <v>229</v>
      </c>
      <c r="F178" s="101" t="s">
        <v>330</v>
      </c>
      <c r="G178" s="98">
        <v>0.16572044289623966</v>
      </c>
      <c r="H178" s="98">
        <v>15.31010436034145</v>
      </c>
      <c r="I178" s="3" t="str">
        <f t="shared" si="4"/>
        <v>Lowland|900to1200</v>
      </c>
      <c r="J178" s="98">
        <v>0.61364926864474412</v>
      </c>
      <c r="K178" s="98">
        <v>12.904931671290184</v>
      </c>
      <c r="L178" s="98"/>
      <c r="M178" s="98"/>
    </row>
    <row r="179" spans="1:13">
      <c r="A179" s="101" t="s">
        <v>285</v>
      </c>
      <c r="B179" s="102" t="s">
        <v>271</v>
      </c>
      <c r="C179" s="102" t="b">
        <v>1</v>
      </c>
      <c r="D179" s="102" t="s">
        <v>238</v>
      </c>
      <c r="E179" s="101" t="s">
        <v>235</v>
      </c>
      <c r="F179" s="101" t="s">
        <v>331</v>
      </c>
      <c r="G179" s="98">
        <v>1.0615780943932487</v>
      </c>
      <c r="H179" s="98">
        <v>10.499758982238918</v>
      </c>
      <c r="I179" s="3" t="str">
        <f t="shared" si="4"/>
        <v>Lowland|900to1200</v>
      </c>
      <c r="J179" s="98"/>
      <c r="K179" s="98"/>
      <c r="L179" s="98"/>
      <c r="M179" s="98"/>
    </row>
    <row r="180" spans="1:13">
      <c r="A180" s="101" t="s">
        <v>285</v>
      </c>
      <c r="B180" s="102" t="s">
        <v>271</v>
      </c>
      <c r="C180" s="102" t="b">
        <v>0</v>
      </c>
      <c r="D180" s="102" t="s">
        <v>302</v>
      </c>
      <c r="E180" s="101" t="s">
        <v>229</v>
      </c>
      <c r="F180" s="101" t="s">
        <v>332</v>
      </c>
      <c r="G180" s="98">
        <v>0.38005108684770234</v>
      </c>
      <c r="H180" s="98">
        <v>14.121682574354095</v>
      </c>
      <c r="I180" s="3" t="str">
        <f t="shared" si="4"/>
        <v>Lowland|Over1500</v>
      </c>
      <c r="J180" s="98">
        <v>0.38005108684770234</v>
      </c>
      <c r="K180" s="98">
        <v>14.121682574354095</v>
      </c>
      <c r="L180" s="98"/>
      <c r="M180" s="98"/>
    </row>
    <row r="181" spans="1:13">
      <c r="A181" s="101" t="s">
        <v>285</v>
      </c>
      <c r="B181" s="102" t="s">
        <v>271</v>
      </c>
      <c r="C181" s="102" t="b">
        <v>1</v>
      </c>
      <c r="D181" s="102" t="s">
        <v>302</v>
      </c>
      <c r="E181" s="101" t="s">
        <v>229</v>
      </c>
      <c r="F181" s="101" t="s">
        <v>333</v>
      </c>
      <c r="G181" s="98">
        <v>0.38005052891636176</v>
      </c>
      <c r="H181" s="98">
        <v>14.039756957591889</v>
      </c>
      <c r="I181" s="3" t="str">
        <f t="shared" si="4"/>
        <v>Lowland|Over1500</v>
      </c>
      <c r="J181" s="98"/>
      <c r="K181" s="98"/>
      <c r="L181" s="98"/>
      <c r="M181" s="98"/>
    </row>
    <row r="182" spans="1:13">
      <c r="A182" s="101" t="s">
        <v>285</v>
      </c>
      <c r="B182" s="102" t="s">
        <v>280</v>
      </c>
      <c r="C182" s="102" t="b">
        <v>0</v>
      </c>
      <c r="D182" s="102" t="s">
        <v>228</v>
      </c>
      <c r="E182" s="101" t="s">
        <v>229</v>
      </c>
      <c r="F182" s="101" t="s">
        <v>334</v>
      </c>
      <c r="G182" s="98">
        <v>0.13364068898769776</v>
      </c>
      <c r="H182" s="98">
        <v>22.398145562119549</v>
      </c>
      <c r="I182" s="3" t="str">
        <f t="shared" si="4"/>
        <v>Mixed|700to900</v>
      </c>
      <c r="J182" s="98">
        <v>0.49211316965472407</v>
      </c>
      <c r="K182" s="98">
        <v>18.036599653341067</v>
      </c>
      <c r="L182" s="98">
        <v>0.49160340114338208</v>
      </c>
      <c r="M182" s="98">
        <v>17.97871681731111</v>
      </c>
    </row>
    <row r="183" spans="1:13">
      <c r="A183" s="101" t="s">
        <v>285</v>
      </c>
      <c r="B183" s="102" t="s">
        <v>280</v>
      </c>
      <c r="C183" s="102" t="b">
        <v>1</v>
      </c>
      <c r="D183" s="102" t="s">
        <v>228</v>
      </c>
      <c r="E183" s="101" t="s">
        <v>229</v>
      </c>
      <c r="F183" s="101" t="s">
        <v>335</v>
      </c>
      <c r="G183" s="98">
        <v>0.13349222832784213</v>
      </c>
      <c r="H183" s="98">
        <v>22.265690646481751</v>
      </c>
      <c r="I183" s="3" t="str">
        <f t="shared" si="4"/>
        <v>Mixed|700to900</v>
      </c>
      <c r="J183" s="98"/>
      <c r="K183" s="98"/>
      <c r="L183" s="98"/>
      <c r="M183" s="98"/>
    </row>
    <row r="184" spans="1:13">
      <c r="A184" s="101" t="s">
        <v>285</v>
      </c>
      <c r="B184" s="102" t="s">
        <v>280</v>
      </c>
      <c r="C184" s="102" t="b">
        <v>0</v>
      </c>
      <c r="D184" s="102" t="s">
        <v>228</v>
      </c>
      <c r="E184" s="101" t="s">
        <v>232</v>
      </c>
      <c r="F184" s="101" t="s">
        <v>336</v>
      </c>
      <c r="G184" s="98">
        <v>0.47974407683475323</v>
      </c>
      <c r="H184" s="98">
        <v>17.238594324945449</v>
      </c>
      <c r="I184" s="3" t="str">
        <f t="shared" si="4"/>
        <v>Mixed|700to900</v>
      </c>
      <c r="J184" s="98"/>
      <c r="K184" s="98"/>
      <c r="L184" s="98"/>
      <c r="M184" s="98"/>
    </row>
    <row r="185" spans="1:13">
      <c r="A185" s="101" t="s">
        <v>285</v>
      </c>
      <c r="B185" s="102" t="s">
        <v>280</v>
      </c>
      <c r="C185" s="102" t="b">
        <v>1</v>
      </c>
      <c r="D185" s="102" t="s">
        <v>228</v>
      </c>
      <c r="E185" s="101" t="s">
        <v>232</v>
      </c>
      <c r="F185" s="101" t="s">
        <v>337</v>
      </c>
      <c r="G185" s="98">
        <v>0.47905764104159976</v>
      </c>
      <c r="H185" s="98">
        <v>17.121843723969569</v>
      </c>
      <c r="I185" s="3" t="str">
        <f t="shared" si="4"/>
        <v>Mixed|700to900</v>
      </c>
      <c r="J185" s="98"/>
      <c r="K185" s="98"/>
      <c r="L185" s="98"/>
      <c r="M185" s="98"/>
    </row>
    <row r="186" spans="1:13">
      <c r="A186" s="101" t="s">
        <v>285</v>
      </c>
      <c r="B186" s="102" t="s">
        <v>280</v>
      </c>
      <c r="C186" s="102" t="b">
        <v>0</v>
      </c>
      <c r="D186" s="102" t="s">
        <v>228</v>
      </c>
      <c r="E186" s="101" t="s">
        <v>235</v>
      </c>
      <c r="F186" s="101" t="s">
        <v>338</v>
      </c>
      <c r="G186" s="98">
        <v>0.86295474314172127</v>
      </c>
      <c r="H186" s="98">
        <v>14.473059072958204</v>
      </c>
      <c r="I186" s="3" t="str">
        <f t="shared" si="4"/>
        <v>Mixed|700to900</v>
      </c>
      <c r="J186" s="98"/>
      <c r="K186" s="98"/>
      <c r="L186" s="98"/>
      <c r="M186" s="98"/>
    </row>
    <row r="187" spans="1:13">
      <c r="A187" s="101" t="s">
        <v>285</v>
      </c>
      <c r="B187" s="102" t="s">
        <v>280</v>
      </c>
      <c r="C187" s="102" t="b">
        <v>1</v>
      </c>
      <c r="D187" s="102" t="s">
        <v>228</v>
      </c>
      <c r="E187" s="101" t="s">
        <v>235</v>
      </c>
      <c r="F187" s="101" t="s">
        <v>339</v>
      </c>
      <c r="G187" s="98">
        <v>0.86073102852667804</v>
      </c>
      <c r="H187" s="98">
        <v>14.374967573392144</v>
      </c>
      <c r="I187" s="3" t="str">
        <f t="shared" si="4"/>
        <v>Mixed|700to900</v>
      </c>
      <c r="J187" s="98"/>
      <c r="K187" s="98"/>
      <c r="L187" s="98"/>
      <c r="M187" s="98"/>
    </row>
    <row r="188" spans="1:13">
      <c r="A188" s="101" t="s">
        <v>340</v>
      </c>
      <c r="B188" s="102" t="s">
        <v>227</v>
      </c>
      <c r="C188" s="102" t="b">
        <v>1</v>
      </c>
      <c r="D188" s="102" t="s">
        <v>228</v>
      </c>
      <c r="E188" s="101" t="s">
        <v>229</v>
      </c>
      <c r="F188" s="101" t="s">
        <v>341</v>
      </c>
      <c r="G188" s="98">
        <v>0.12886205362277714</v>
      </c>
      <c r="H188" s="98">
        <v>27.043116823578217</v>
      </c>
      <c r="I188" s="3" t="str">
        <f t="shared" si="4"/>
        <v>Cereals|700to900</v>
      </c>
      <c r="J188" s="98">
        <v>0.54128839436054577</v>
      </c>
      <c r="K188" s="98">
        <v>22.520220030663939</v>
      </c>
      <c r="L188" s="98">
        <v>0.70066027265170949</v>
      </c>
      <c r="M188" s="98">
        <v>23.591456506214463</v>
      </c>
    </row>
    <row r="189" spans="1:13">
      <c r="A189" s="101" t="s">
        <v>340</v>
      </c>
      <c r="B189" s="102" t="s">
        <v>227</v>
      </c>
      <c r="C189" s="102" t="b">
        <v>1</v>
      </c>
      <c r="D189" s="102" t="s">
        <v>228</v>
      </c>
      <c r="E189" s="101" t="s">
        <v>232</v>
      </c>
      <c r="F189" s="101" t="s">
        <v>342</v>
      </c>
      <c r="G189" s="98">
        <v>0.62498115289921208</v>
      </c>
      <c r="H189" s="98">
        <v>20.926358465745814</v>
      </c>
      <c r="I189" s="3" t="str">
        <f t="shared" si="4"/>
        <v>Cereals|700to900</v>
      </c>
      <c r="J189" s="98"/>
      <c r="K189" s="98"/>
      <c r="L189" s="98"/>
      <c r="M189" s="98"/>
    </row>
    <row r="190" spans="1:13">
      <c r="A190" s="101" t="s">
        <v>340</v>
      </c>
      <c r="B190" s="102" t="s">
        <v>227</v>
      </c>
      <c r="C190" s="102" t="b">
        <v>1</v>
      </c>
      <c r="D190" s="102" t="s">
        <v>228</v>
      </c>
      <c r="E190" s="101" t="s">
        <v>235</v>
      </c>
      <c r="F190" s="101" t="s">
        <v>343</v>
      </c>
      <c r="G190" s="98">
        <v>0.87002197655964808</v>
      </c>
      <c r="H190" s="98">
        <v>19.591184802667797</v>
      </c>
      <c r="I190" s="3" t="str">
        <f t="shared" si="4"/>
        <v>Cereals|700to900</v>
      </c>
      <c r="J190" s="98"/>
      <c r="K190" s="98"/>
      <c r="L190" s="98"/>
      <c r="M190" s="98"/>
    </row>
    <row r="191" spans="1:13">
      <c r="A191" s="101" t="s">
        <v>340</v>
      </c>
      <c r="B191" s="102" t="s">
        <v>227</v>
      </c>
      <c r="C191" s="102" t="b">
        <v>1</v>
      </c>
      <c r="D191" s="102" t="s">
        <v>238</v>
      </c>
      <c r="E191" s="101" t="s">
        <v>232</v>
      </c>
      <c r="F191" s="101" t="s">
        <v>344</v>
      </c>
      <c r="G191" s="98">
        <v>1.1787759075252007</v>
      </c>
      <c r="H191" s="98">
        <v>26.805165932866036</v>
      </c>
      <c r="I191" s="3" t="str">
        <f t="shared" si="4"/>
        <v>Cereals|900to1200</v>
      </c>
      <c r="J191" s="98">
        <v>1.1787759075252007</v>
      </c>
      <c r="K191" s="98">
        <v>26.805165932866036</v>
      </c>
      <c r="L191" s="98"/>
      <c r="M191" s="98"/>
    </row>
    <row r="192" spans="1:13">
      <c r="A192" s="101" t="s">
        <v>340</v>
      </c>
      <c r="B192" s="102" t="s">
        <v>240</v>
      </c>
      <c r="C192" s="102" t="b">
        <v>1</v>
      </c>
      <c r="D192" s="102" t="s">
        <v>228</v>
      </c>
      <c r="E192" s="101" t="s">
        <v>229</v>
      </c>
      <c r="F192" s="101" t="s">
        <v>345</v>
      </c>
      <c r="G192" s="98">
        <v>9.7547641147719716E-2</v>
      </c>
      <c r="H192" s="98">
        <v>17.951528608411042</v>
      </c>
      <c r="I192" s="3" t="str">
        <f t="shared" si="4"/>
        <v>General|700to900</v>
      </c>
      <c r="J192" s="98">
        <v>0.37910112908467913</v>
      </c>
      <c r="K192" s="98">
        <v>14.479401858007252</v>
      </c>
      <c r="L192" s="98">
        <v>0.59641918460869048</v>
      </c>
      <c r="M192" s="98">
        <v>14.935619664730661</v>
      </c>
    </row>
    <row r="193" spans="1:13">
      <c r="A193" s="101" t="s">
        <v>340</v>
      </c>
      <c r="B193" s="102" t="s">
        <v>240</v>
      </c>
      <c r="C193" s="102" t="b">
        <v>1</v>
      </c>
      <c r="D193" s="102" t="s">
        <v>228</v>
      </c>
      <c r="E193" s="101" t="s">
        <v>232</v>
      </c>
      <c r="F193" s="101" t="s">
        <v>346</v>
      </c>
      <c r="G193" s="98">
        <v>0.39878415778943888</v>
      </c>
      <c r="H193" s="98">
        <v>13.432850274797062</v>
      </c>
      <c r="I193" s="3" t="str">
        <f t="shared" si="4"/>
        <v>General|700to900</v>
      </c>
      <c r="J193" s="98"/>
      <c r="K193" s="98"/>
      <c r="L193" s="98"/>
      <c r="M193" s="98"/>
    </row>
    <row r="194" spans="1:13">
      <c r="A194" s="101" t="s">
        <v>340</v>
      </c>
      <c r="B194" s="102" t="s">
        <v>240</v>
      </c>
      <c r="C194" s="102" t="b">
        <v>1</v>
      </c>
      <c r="D194" s="102" t="s">
        <v>228</v>
      </c>
      <c r="E194" s="101" t="s">
        <v>235</v>
      </c>
      <c r="F194" s="101" t="s">
        <v>347</v>
      </c>
      <c r="G194" s="98">
        <v>0.64097158831687884</v>
      </c>
      <c r="H194" s="98">
        <v>12.053826690813654</v>
      </c>
      <c r="I194" s="3" t="str">
        <f t="shared" si="4"/>
        <v>General|700to900</v>
      </c>
      <c r="J194" s="98"/>
      <c r="K194" s="98"/>
      <c r="L194" s="98"/>
      <c r="M194" s="98"/>
    </row>
    <row r="195" spans="1:13">
      <c r="A195" s="101" t="s">
        <v>340</v>
      </c>
      <c r="B195" s="102" t="s">
        <v>240</v>
      </c>
      <c r="C195" s="102" t="b">
        <v>1</v>
      </c>
      <c r="D195" s="102" t="s">
        <v>238</v>
      </c>
      <c r="E195" s="101" t="s">
        <v>232</v>
      </c>
      <c r="F195" s="101" t="s">
        <v>348</v>
      </c>
      <c r="G195" s="98">
        <v>0.76063748650554897</v>
      </c>
      <c r="H195" s="98">
        <v>17.148739959297831</v>
      </c>
      <c r="I195" s="3" t="str">
        <f t="shared" si="4"/>
        <v>General|900to1200</v>
      </c>
      <c r="J195" s="98">
        <v>0.92239626789470763</v>
      </c>
      <c r="K195" s="98">
        <v>15.619946374815767</v>
      </c>
      <c r="L195" s="98"/>
      <c r="M195" s="98"/>
    </row>
    <row r="196" spans="1:13">
      <c r="A196" s="101" t="s">
        <v>340</v>
      </c>
      <c r="B196" s="102" t="s">
        <v>240</v>
      </c>
      <c r="C196" s="102" t="b">
        <v>1</v>
      </c>
      <c r="D196" s="102" t="s">
        <v>238</v>
      </c>
      <c r="E196" s="101" t="s">
        <v>235</v>
      </c>
      <c r="F196" s="101" t="s">
        <v>349</v>
      </c>
      <c r="G196" s="98">
        <v>1.0841550492838663</v>
      </c>
      <c r="H196" s="98">
        <v>14.091152790333702</v>
      </c>
      <c r="I196" s="3" t="str">
        <f t="shared" si="4"/>
        <v>General|900to1200</v>
      </c>
      <c r="J196" s="98"/>
      <c r="K196" s="98"/>
      <c r="L196" s="98"/>
      <c r="M196" s="98"/>
    </row>
    <row r="197" spans="1:13">
      <c r="A197" s="101" t="s">
        <v>340</v>
      </c>
      <c r="B197" s="102" t="s">
        <v>249</v>
      </c>
      <c r="C197" s="102" t="b">
        <v>1</v>
      </c>
      <c r="D197" s="102" t="s">
        <v>228</v>
      </c>
      <c r="E197" s="101" t="s">
        <v>229</v>
      </c>
      <c r="F197" s="101" t="s">
        <v>350</v>
      </c>
      <c r="G197" s="98">
        <v>0.11074162086019319</v>
      </c>
      <c r="H197" s="98">
        <v>20.268616868438855</v>
      </c>
      <c r="I197" s="3" t="str">
        <f t="shared" si="4"/>
        <v>Horticulture|700to900</v>
      </c>
      <c r="J197" s="98">
        <v>0.46605261683229066</v>
      </c>
      <c r="K197" s="98">
        <v>16.089810584779062</v>
      </c>
      <c r="L197" s="98">
        <v>0.72770858850368136</v>
      </c>
      <c r="M197" s="98">
        <v>16.432449933468821</v>
      </c>
    </row>
    <row r="198" spans="1:13">
      <c r="A198" s="101" t="s">
        <v>340</v>
      </c>
      <c r="B198" s="102" t="s">
        <v>249</v>
      </c>
      <c r="C198" s="102" t="b">
        <v>1</v>
      </c>
      <c r="D198" s="102" t="s">
        <v>228</v>
      </c>
      <c r="E198" s="101" t="s">
        <v>232</v>
      </c>
      <c r="F198" s="101" t="s">
        <v>351</v>
      </c>
      <c r="G198" s="98">
        <v>0.51712858847039334</v>
      </c>
      <c r="H198" s="98">
        <v>14.821842216373526</v>
      </c>
      <c r="I198" s="3" t="str">
        <f t="shared" si="4"/>
        <v>Horticulture|700to900</v>
      </c>
      <c r="J198" s="98"/>
      <c r="K198" s="98"/>
      <c r="L198" s="98"/>
      <c r="M198" s="98"/>
    </row>
    <row r="199" spans="1:13">
      <c r="A199" s="101" t="s">
        <v>340</v>
      </c>
      <c r="B199" s="102" t="s">
        <v>249</v>
      </c>
      <c r="C199" s="102" t="b">
        <v>1</v>
      </c>
      <c r="D199" s="102" t="s">
        <v>228</v>
      </c>
      <c r="E199" s="101" t="s">
        <v>235</v>
      </c>
      <c r="F199" s="101" t="s">
        <v>352</v>
      </c>
      <c r="G199" s="98">
        <v>0.77028764116628534</v>
      </c>
      <c r="H199" s="98">
        <v>13.178972669524814</v>
      </c>
      <c r="I199" s="3" t="str">
        <f t="shared" si="4"/>
        <v>Horticulture|700to900</v>
      </c>
      <c r="J199" s="98"/>
      <c r="K199" s="98"/>
      <c r="L199" s="98"/>
      <c r="M199" s="98"/>
    </row>
    <row r="200" spans="1:13">
      <c r="A200" s="101" t="s">
        <v>340</v>
      </c>
      <c r="B200" s="102" t="s">
        <v>249</v>
      </c>
      <c r="C200" s="102" t="b">
        <v>1</v>
      </c>
      <c r="D200" s="102" t="s">
        <v>238</v>
      </c>
      <c r="E200" s="101" t="s">
        <v>232</v>
      </c>
      <c r="F200" s="101" t="s">
        <v>353</v>
      </c>
      <c r="G200" s="98">
        <v>0.97737260554238192</v>
      </c>
      <c r="H200" s="98">
        <v>18.78278854320363</v>
      </c>
      <c r="I200" s="3" t="str">
        <f t="shared" si="4"/>
        <v>Horticulture|900to1200</v>
      </c>
      <c r="J200" s="98">
        <v>1.1201925460107671</v>
      </c>
      <c r="K200" s="98">
        <v>16.946408956503447</v>
      </c>
      <c r="L200" s="98"/>
      <c r="M200" s="98"/>
    </row>
    <row r="201" spans="1:13">
      <c r="A201" s="101" t="s">
        <v>340</v>
      </c>
      <c r="B201" s="102" t="s">
        <v>249</v>
      </c>
      <c r="C201" s="102" t="b">
        <v>1</v>
      </c>
      <c r="D201" s="102" t="s">
        <v>238</v>
      </c>
      <c r="E201" s="101" t="s">
        <v>235</v>
      </c>
      <c r="F201" s="101" t="s">
        <v>354</v>
      </c>
      <c r="G201" s="98">
        <v>1.2630124864791525</v>
      </c>
      <c r="H201" s="98">
        <v>15.110029369803268</v>
      </c>
      <c r="I201" s="3" t="str">
        <f t="shared" si="4"/>
        <v>Horticulture|900to1200</v>
      </c>
      <c r="J201" s="98"/>
      <c r="K201" s="98"/>
      <c r="L201" s="98"/>
      <c r="M201" s="98"/>
    </row>
    <row r="202" spans="1:13">
      <c r="A202" s="101" t="s">
        <v>340</v>
      </c>
      <c r="B202" s="102" t="s">
        <v>256</v>
      </c>
      <c r="C202" s="102" t="b">
        <v>1</v>
      </c>
      <c r="D202" s="102" t="s">
        <v>228</v>
      </c>
      <c r="E202" s="101" t="s">
        <v>229</v>
      </c>
      <c r="F202" s="101" t="s">
        <v>355</v>
      </c>
      <c r="G202" s="98">
        <v>0.14315103329297718</v>
      </c>
      <c r="H202" s="98">
        <v>85.329994546892635</v>
      </c>
      <c r="I202" s="3" t="str">
        <f t="shared" si="4"/>
        <v>Pig|700to900</v>
      </c>
      <c r="J202" s="98">
        <v>0.58074136945025301</v>
      </c>
      <c r="K202" s="98">
        <v>65.982856176123676</v>
      </c>
      <c r="L202" s="98">
        <v>0.91181463247251104</v>
      </c>
      <c r="M202" s="98">
        <v>61.011988782315576</v>
      </c>
    </row>
    <row r="203" spans="1:13">
      <c r="A203" s="101" t="s">
        <v>340</v>
      </c>
      <c r="B203" s="102" t="s">
        <v>256</v>
      </c>
      <c r="C203" s="102" t="b">
        <v>1</v>
      </c>
      <c r="D203" s="102" t="s">
        <v>228</v>
      </c>
      <c r="E203" s="101" t="s">
        <v>235</v>
      </c>
      <c r="F203" s="101" t="s">
        <v>356</v>
      </c>
      <c r="G203" s="98">
        <v>1.0183317056075287</v>
      </c>
      <c r="H203" s="98">
        <v>46.635717805354709</v>
      </c>
      <c r="I203" s="3" t="str">
        <f t="shared" si="4"/>
        <v>Pig|700to900</v>
      </c>
      <c r="J203" s="98"/>
      <c r="K203" s="98"/>
      <c r="L203" s="98"/>
      <c r="M203" s="98"/>
    </row>
    <row r="204" spans="1:13">
      <c r="A204" s="101" t="s">
        <v>340</v>
      </c>
      <c r="B204" s="102" t="s">
        <v>256</v>
      </c>
      <c r="C204" s="102" t="b">
        <v>1</v>
      </c>
      <c r="D204" s="102" t="s">
        <v>238</v>
      </c>
      <c r="E204" s="101" t="s">
        <v>235</v>
      </c>
      <c r="F204" s="101" t="s">
        <v>357</v>
      </c>
      <c r="G204" s="98">
        <v>1.573961158517027</v>
      </c>
      <c r="H204" s="98">
        <v>51.070253994699378</v>
      </c>
      <c r="I204" s="3" t="str">
        <f t="shared" si="4"/>
        <v>Pig|900to1200</v>
      </c>
      <c r="J204" s="98">
        <v>1.573961158517027</v>
      </c>
      <c r="K204" s="98">
        <v>51.070253994699378</v>
      </c>
      <c r="L204" s="98"/>
      <c r="M204" s="98"/>
    </row>
    <row r="205" spans="1:13">
      <c r="A205" s="101" t="s">
        <v>340</v>
      </c>
      <c r="B205" s="102" t="s">
        <v>262</v>
      </c>
      <c r="C205" s="102" t="b">
        <v>1</v>
      </c>
      <c r="D205" s="102" t="s">
        <v>228</v>
      </c>
      <c r="E205" s="101" t="s">
        <v>229</v>
      </c>
      <c r="F205" s="101" t="s">
        <v>358</v>
      </c>
      <c r="G205" s="98">
        <v>0.18972561186060097</v>
      </c>
      <c r="H205" s="98">
        <v>181.04880172160316</v>
      </c>
      <c r="I205" s="3" t="str">
        <f t="shared" si="4"/>
        <v>Poultry|700to900</v>
      </c>
      <c r="J205" s="98">
        <v>0.56604174709393151</v>
      </c>
      <c r="K205" s="98">
        <v>136.67603300816251</v>
      </c>
      <c r="L205" s="98">
        <v>0.86640821237064958</v>
      </c>
      <c r="M205" s="98">
        <v>128.62542316129992</v>
      </c>
    </row>
    <row r="206" spans="1:13">
      <c r="A206" s="101" t="s">
        <v>340</v>
      </c>
      <c r="B206" s="102" t="s">
        <v>262</v>
      </c>
      <c r="C206" s="102" t="b">
        <v>1</v>
      </c>
      <c r="D206" s="102" t="s">
        <v>228</v>
      </c>
      <c r="E206" s="101" t="s">
        <v>235</v>
      </c>
      <c r="F206" s="101" t="s">
        <v>359</v>
      </c>
      <c r="G206" s="98">
        <v>0.94235788232726203</v>
      </c>
      <c r="H206" s="98">
        <v>92.303264294721885</v>
      </c>
      <c r="I206" s="3" t="str">
        <f t="shared" si="4"/>
        <v>Poultry|700to900</v>
      </c>
      <c r="J206" s="98"/>
      <c r="K206" s="98"/>
      <c r="L206" s="98"/>
      <c r="M206" s="98"/>
    </row>
    <row r="207" spans="1:13">
      <c r="A207" s="101" t="s">
        <v>340</v>
      </c>
      <c r="B207" s="102" t="s">
        <v>262</v>
      </c>
      <c r="C207" s="102" t="b">
        <v>1</v>
      </c>
      <c r="D207" s="102" t="s">
        <v>238</v>
      </c>
      <c r="E207" s="101" t="s">
        <v>232</v>
      </c>
      <c r="F207" s="101" t="s">
        <v>360</v>
      </c>
      <c r="G207" s="98">
        <v>0.83438328636897374</v>
      </c>
      <c r="H207" s="98">
        <v>141.51449325394358</v>
      </c>
      <c r="I207" s="3" t="str">
        <f t="shared" si="4"/>
        <v>Poultry|900to1200</v>
      </c>
      <c r="J207" s="98">
        <v>1.1667746776473678</v>
      </c>
      <c r="K207" s="98">
        <v>120.57481331443735</v>
      </c>
      <c r="L207" s="98"/>
      <c r="M207" s="98"/>
    </row>
    <row r="208" spans="1:13">
      <c r="A208" s="101" t="s">
        <v>340</v>
      </c>
      <c r="B208" s="102" t="s">
        <v>262</v>
      </c>
      <c r="C208" s="102" t="b">
        <v>1</v>
      </c>
      <c r="D208" s="102" t="s">
        <v>238</v>
      </c>
      <c r="E208" s="101" t="s">
        <v>235</v>
      </c>
      <c r="F208" s="101" t="s">
        <v>361</v>
      </c>
      <c r="G208" s="98">
        <v>1.4991660689257615</v>
      </c>
      <c r="H208" s="98">
        <v>99.635133374931115</v>
      </c>
      <c r="I208" s="3" t="str">
        <f t="shared" si="4"/>
        <v>Poultry|900to1200</v>
      </c>
      <c r="J208" s="98"/>
      <c r="K208" s="98"/>
      <c r="L208" s="98"/>
      <c r="M208" s="98"/>
    </row>
    <row r="209" spans="1:13">
      <c r="A209" s="101" t="s">
        <v>340</v>
      </c>
      <c r="B209" s="102" t="s">
        <v>267</v>
      </c>
      <c r="C209" s="102" t="b">
        <v>1</v>
      </c>
      <c r="D209" s="102" t="s">
        <v>228</v>
      </c>
      <c r="E209" s="101" t="s">
        <v>229</v>
      </c>
      <c r="F209" s="101" t="s">
        <v>362</v>
      </c>
      <c r="G209" s="98">
        <v>0.14519124012437759</v>
      </c>
      <c r="H209" s="98">
        <v>35.343924798892189</v>
      </c>
      <c r="I209" s="3" t="str">
        <f t="shared" si="4"/>
        <v>Dairy|700to900</v>
      </c>
      <c r="J209" s="98">
        <v>0.57731794931700586</v>
      </c>
      <c r="K209" s="98">
        <v>25.858638860458935</v>
      </c>
      <c r="L209" s="98">
        <v>0.57731794931700586</v>
      </c>
      <c r="M209" s="98">
        <v>25.858638860458935</v>
      </c>
    </row>
    <row r="210" spans="1:13">
      <c r="A210" s="101" t="s">
        <v>340</v>
      </c>
      <c r="B210" s="102" t="s">
        <v>267</v>
      </c>
      <c r="C210" s="102" t="b">
        <v>1</v>
      </c>
      <c r="D210" s="102" t="s">
        <v>228</v>
      </c>
      <c r="E210" s="101" t="s">
        <v>235</v>
      </c>
      <c r="F210" s="101" t="s">
        <v>363</v>
      </c>
      <c r="G210" s="98">
        <v>1.0094446585096342</v>
      </c>
      <c r="H210" s="98">
        <v>16.373352922025681</v>
      </c>
      <c r="I210" s="3" t="str">
        <f t="shared" si="4"/>
        <v>Dairy|700to900</v>
      </c>
      <c r="J210" s="98"/>
      <c r="K210" s="98"/>
      <c r="L210" s="98"/>
      <c r="M210" s="98"/>
    </row>
    <row r="211" spans="1:13">
      <c r="A211" s="101" t="s">
        <v>340</v>
      </c>
      <c r="B211" s="102" t="s">
        <v>271</v>
      </c>
      <c r="C211" s="102" t="b">
        <v>1</v>
      </c>
      <c r="D211" s="102" t="s">
        <v>228</v>
      </c>
      <c r="E211" s="101" t="s">
        <v>229</v>
      </c>
      <c r="F211" s="101" t="s">
        <v>364</v>
      </c>
      <c r="G211" s="98">
        <v>9.4718115026017527E-2</v>
      </c>
      <c r="H211" s="98">
        <v>13.360320118547031</v>
      </c>
      <c r="I211" s="3" t="str">
        <f t="shared" si="4"/>
        <v>Lowland|700to900</v>
      </c>
      <c r="J211" s="98">
        <v>0.30040873540195706</v>
      </c>
      <c r="K211" s="98">
        <v>10.388382151908621</v>
      </c>
      <c r="L211" s="98">
        <v>0.4398889373640395</v>
      </c>
      <c r="M211" s="98">
        <v>10.237744729828389</v>
      </c>
    </row>
    <row r="212" spans="1:13">
      <c r="A212" s="101" t="s">
        <v>340</v>
      </c>
      <c r="B212" s="102" t="s">
        <v>271</v>
      </c>
      <c r="C212" s="102" t="b">
        <v>0</v>
      </c>
      <c r="D212" s="102" t="s">
        <v>228</v>
      </c>
      <c r="E212" s="101" t="s">
        <v>232</v>
      </c>
      <c r="F212" s="101" t="s">
        <v>365</v>
      </c>
      <c r="G212" s="98">
        <v>0.19109415690347356</v>
      </c>
      <c r="H212" s="98">
        <v>10.508436176413737</v>
      </c>
      <c r="I212" s="3" t="str">
        <f t="shared" si="4"/>
        <v>Lowland|700to900</v>
      </c>
      <c r="J212" s="98"/>
      <c r="K212" s="98"/>
      <c r="L212" s="98"/>
      <c r="M212" s="98"/>
    </row>
    <row r="213" spans="1:13">
      <c r="A213" s="101" t="s">
        <v>340</v>
      </c>
      <c r="B213" s="102" t="s">
        <v>271</v>
      </c>
      <c r="C213" s="102" t="b">
        <v>1</v>
      </c>
      <c r="D213" s="102" t="s">
        <v>228</v>
      </c>
      <c r="E213" s="101" t="s">
        <v>232</v>
      </c>
      <c r="F213" s="101" t="s">
        <v>366</v>
      </c>
      <c r="G213" s="98">
        <v>0.19109383609732083</v>
      </c>
      <c r="H213" s="98">
        <v>10.437829292338648</v>
      </c>
      <c r="I213" s="3" t="str">
        <f t="shared" si="4"/>
        <v>Lowland|700to900</v>
      </c>
      <c r="J213" s="98"/>
      <c r="K213" s="98"/>
      <c r="L213" s="98"/>
      <c r="M213" s="98"/>
    </row>
    <row r="214" spans="1:13">
      <c r="A214" s="101" t="s">
        <v>340</v>
      </c>
      <c r="B214" s="102" t="s">
        <v>271</v>
      </c>
      <c r="C214" s="102" t="b">
        <v>0</v>
      </c>
      <c r="D214" s="102" t="s">
        <v>228</v>
      </c>
      <c r="E214" s="101" t="s">
        <v>235</v>
      </c>
      <c r="F214" s="101" t="s">
        <v>367</v>
      </c>
      <c r="G214" s="98">
        <v>0.61541393427638014</v>
      </c>
      <c r="H214" s="98">
        <v>7.2963901607650961</v>
      </c>
      <c r="I214" s="3" t="str">
        <f t="shared" si="4"/>
        <v>Lowland|700to900</v>
      </c>
      <c r="J214" s="98"/>
      <c r="K214" s="98"/>
      <c r="L214" s="98"/>
      <c r="M214" s="98"/>
    </row>
    <row r="215" spans="1:13">
      <c r="A215" s="101" t="s">
        <v>340</v>
      </c>
      <c r="B215" s="102" t="s">
        <v>271</v>
      </c>
      <c r="C215" s="102" t="b">
        <v>1</v>
      </c>
      <c r="D215" s="102" t="s">
        <v>228</v>
      </c>
      <c r="E215" s="101" t="s">
        <v>235</v>
      </c>
      <c r="F215" s="101" t="s">
        <v>368</v>
      </c>
      <c r="G215" s="98">
        <v>0.61537769383432284</v>
      </c>
      <c r="H215" s="98">
        <v>7.2769719282466374</v>
      </c>
      <c r="I215" s="3" t="str">
        <f t="shared" si="4"/>
        <v>Lowland|700to900</v>
      </c>
      <c r="J215" s="98"/>
      <c r="K215" s="98"/>
      <c r="L215" s="98"/>
      <c r="M215" s="98"/>
    </row>
    <row r="216" spans="1:13">
      <c r="A216" s="101" t="s">
        <v>340</v>
      </c>
      <c r="B216" s="102" t="s">
        <v>271</v>
      </c>
      <c r="C216" s="102" t="b">
        <v>1</v>
      </c>
      <c r="D216" s="102" t="s">
        <v>238</v>
      </c>
      <c r="E216" s="101" t="s">
        <v>232</v>
      </c>
      <c r="F216" s="101" t="s">
        <v>369</v>
      </c>
      <c r="G216" s="98">
        <v>0.33597474957373985</v>
      </c>
      <c r="H216" s="98">
        <v>13.182290813508729</v>
      </c>
      <c r="I216" s="3" t="str">
        <f t="shared" si="4"/>
        <v>Lowland|900to1200</v>
      </c>
      <c r="J216" s="98">
        <v>0.68576241270538074</v>
      </c>
      <c r="K216" s="98">
        <v>11.392132716243786</v>
      </c>
      <c r="L216" s="98"/>
      <c r="M216" s="98"/>
    </row>
    <row r="217" spans="1:13">
      <c r="A217" s="101" t="s">
        <v>340</v>
      </c>
      <c r="B217" s="102" t="s">
        <v>271</v>
      </c>
      <c r="C217" s="102" t="b">
        <v>1</v>
      </c>
      <c r="D217" s="102" t="s">
        <v>238</v>
      </c>
      <c r="E217" s="101" t="s">
        <v>235</v>
      </c>
      <c r="F217" s="101" t="s">
        <v>370</v>
      </c>
      <c r="G217" s="98">
        <v>1.0355500758370217</v>
      </c>
      <c r="H217" s="98">
        <v>9.6019746189788417</v>
      </c>
      <c r="I217" s="3" t="str">
        <f t="shared" si="4"/>
        <v>Lowland|900to1200</v>
      </c>
      <c r="J217" s="98"/>
      <c r="K217" s="98"/>
      <c r="L217" s="98"/>
      <c r="M217" s="98"/>
    </row>
    <row r="218" spans="1:13">
      <c r="A218" s="101" t="s">
        <v>340</v>
      </c>
      <c r="B218" s="102" t="s">
        <v>280</v>
      </c>
      <c r="C218" s="102" t="b">
        <v>1</v>
      </c>
      <c r="D218" s="102" t="s">
        <v>228</v>
      </c>
      <c r="E218" s="101" t="s">
        <v>229</v>
      </c>
      <c r="F218" s="101" t="s">
        <v>371</v>
      </c>
      <c r="G218" s="98">
        <v>0.12359905227223703</v>
      </c>
      <c r="H218" s="98">
        <v>25.464421679664394</v>
      </c>
      <c r="I218" s="3" t="str">
        <f t="shared" si="4"/>
        <v>Mixed|700to900</v>
      </c>
      <c r="J218" s="98">
        <v>0.4755884607348605</v>
      </c>
      <c r="K218" s="98">
        <v>20.668650764123505</v>
      </c>
      <c r="L218" s="98">
        <v>0.78826457250538051</v>
      </c>
      <c r="M218" s="98">
        <v>21.087122997785841</v>
      </c>
    </row>
    <row r="219" spans="1:13">
      <c r="A219" s="101" t="s">
        <v>340</v>
      </c>
      <c r="B219" s="102" t="s">
        <v>280</v>
      </c>
      <c r="C219" s="102" t="b">
        <v>1</v>
      </c>
      <c r="D219" s="102" t="s">
        <v>228</v>
      </c>
      <c r="E219" s="101" t="s">
        <v>235</v>
      </c>
      <c r="F219" s="101" t="s">
        <v>372</v>
      </c>
      <c r="G219" s="98">
        <v>0.827577869197484</v>
      </c>
      <c r="H219" s="98">
        <v>15.872879848582613</v>
      </c>
      <c r="I219" s="3" t="str">
        <f t="shared" si="4"/>
        <v>Mixed|700to900</v>
      </c>
      <c r="J219" s="98"/>
      <c r="K219" s="98"/>
      <c r="L219" s="98"/>
      <c r="M219" s="98"/>
    </row>
    <row r="220" spans="1:13">
      <c r="A220" s="101" t="s">
        <v>340</v>
      </c>
      <c r="B220" s="102" t="s">
        <v>280</v>
      </c>
      <c r="C220" s="102" t="b">
        <v>1</v>
      </c>
      <c r="D220" s="102" t="s">
        <v>238</v>
      </c>
      <c r="E220" s="101" t="s">
        <v>232</v>
      </c>
      <c r="F220" s="101" t="s">
        <v>373</v>
      </c>
      <c r="G220" s="98">
        <v>0.83784862253101577</v>
      </c>
      <c r="H220" s="98">
        <v>24.252438033369064</v>
      </c>
      <c r="I220" s="3" t="str">
        <f t="shared" si="4"/>
        <v>Mixed|900to1200</v>
      </c>
      <c r="J220" s="98">
        <v>1.1009406842759006</v>
      </c>
      <c r="K220" s="98">
        <v>21.505595231448183</v>
      </c>
      <c r="L220" s="98"/>
      <c r="M220" s="98"/>
    </row>
    <row r="221" spans="1:13">
      <c r="A221" s="101" t="s">
        <v>340</v>
      </c>
      <c r="B221" s="102" t="s">
        <v>280</v>
      </c>
      <c r="C221" s="102" t="b">
        <v>1</v>
      </c>
      <c r="D221" s="102" t="s">
        <v>238</v>
      </c>
      <c r="E221" s="101" t="s">
        <v>235</v>
      </c>
      <c r="F221" s="101" t="s">
        <v>374</v>
      </c>
      <c r="G221" s="98">
        <v>1.3640327460207855</v>
      </c>
      <c r="H221" s="98">
        <v>18.758752429527298</v>
      </c>
      <c r="I221" s="3" t="str">
        <f t="shared" si="4"/>
        <v>Mixed|900to1200</v>
      </c>
      <c r="J221" s="98"/>
      <c r="K221" s="98"/>
      <c r="L221" s="98"/>
      <c r="M221" s="98"/>
    </row>
    <row r="222" spans="1:13">
      <c r="A222" s="101" t="s">
        <v>375</v>
      </c>
      <c r="B222" s="102" t="s">
        <v>240</v>
      </c>
      <c r="C222" s="102" t="b">
        <v>0</v>
      </c>
      <c r="D222" s="102" t="s">
        <v>228</v>
      </c>
      <c r="E222" s="101" t="s">
        <v>235</v>
      </c>
      <c r="F222" s="101" t="s">
        <v>376</v>
      </c>
      <c r="G222" s="98">
        <v>0.4772821643958769</v>
      </c>
      <c r="H222" s="98">
        <v>5.9751534078574116</v>
      </c>
      <c r="I222" s="3" t="str">
        <f t="shared" si="4"/>
        <v>General|700to900</v>
      </c>
      <c r="J222" s="98">
        <v>0.4772821643958769</v>
      </c>
      <c r="K222" s="98">
        <v>5.9751534078574116</v>
      </c>
      <c r="L222" s="98">
        <v>0.4772821643958769</v>
      </c>
      <c r="M222" s="98">
        <v>5.970421157203246</v>
      </c>
    </row>
    <row r="223" spans="1:13">
      <c r="A223" s="101" t="s">
        <v>375</v>
      </c>
      <c r="B223" s="102" t="s">
        <v>240</v>
      </c>
      <c r="C223" s="102" t="b">
        <v>1</v>
      </c>
      <c r="D223" s="102" t="s">
        <v>228</v>
      </c>
      <c r="E223" s="101" t="s">
        <v>235</v>
      </c>
      <c r="F223" s="101" t="s">
        <v>377</v>
      </c>
      <c r="G223" s="98">
        <v>0.4772821643958769</v>
      </c>
      <c r="H223" s="98">
        <v>5.9656889065490812</v>
      </c>
      <c r="I223" s="3" t="str">
        <f t="shared" si="4"/>
        <v>General|700to900</v>
      </c>
      <c r="J223" s="98"/>
      <c r="K223" s="98"/>
      <c r="L223" s="98"/>
      <c r="M223" s="98"/>
    </row>
    <row r="224" spans="1:13">
      <c r="A224" s="101" t="s">
        <v>375</v>
      </c>
      <c r="B224" s="102" t="s">
        <v>271</v>
      </c>
      <c r="C224" s="102" t="b">
        <v>0</v>
      </c>
      <c r="D224" s="102" t="s">
        <v>228</v>
      </c>
      <c r="E224" s="101" t="s">
        <v>232</v>
      </c>
      <c r="F224" s="101" t="s">
        <v>378</v>
      </c>
      <c r="G224" s="98">
        <v>0.15932398044623131</v>
      </c>
      <c r="H224" s="98">
        <v>8.3307598572054271</v>
      </c>
      <c r="I224" s="3" t="str">
        <f t="shared" si="4"/>
        <v>Lowland|700to900</v>
      </c>
      <c r="J224" s="98">
        <v>0.36290985891574518</v>
      </c>
      <c r="K224" s="98">
        <v>6.9269684109488434</v>
      </c>
      <c r="L224" s="98">
        <v>0.65313988043174476</v>
      </c>
      <c r="M224" s="98">
        <v>6.7924712459336858</v>
      </c>
    </row>
    <row r="225" spans="1:13">
      <c r="A225" s="101" t="s">
        <v>375</v>
      </c>
      <c r="B225" s="102" t="s">
        <v>271</v>
      </c>
      <c r="C225" s="102" t="b">
        <v>0</v>
      </c>
      <c r="D225" s="102" t="s">
        <v>228</v>
      </c>
      <c r="E225" s="101" t="s">
        <v>235</v>
      </c>
      <c r="F225" s="101" t="s">
        <v>379</v>
      </c>
      <c r="G225" s="98">
        <v>0.56649573738525905</v>
      </c>
      <c r="H225" s="98">
        <v>5.5231769646922606</v>
      </c>
      <c r="I225" s="3" t="str">
        <f t="shared" si="4"/>
        <v>Lowland|700to900</v>
      </c>
      <c r="J225" s="98"/>
      <c r="K225" s="98"/>
      <c r="L225" s="98"/>
      <c r="M225" s="98"/>
    </row>
    <row r="226" spans="1:13">
      <c r="A226" s="101" t="s">
        <v>375</v>
      </c>
      <c r="B226" s="102" t="s">
        <v>271</v>
      </c>
      <c r="C226" s="102" t="b">
        <v>1</v>
      </c>
      <c r="D226" s="102" t="s">
        <v>228</v>
      </c>
      <c r="E226" s="101" t="s">
        <v>235</v>
      </c>
      <c r="F226" s="101" t="s">
        <v>380</v>
      </c>
      <c r="G226" s="98">
        <v>0.56647133920414194</v>
      </c>
      <c r="H226" s="98">
        <v>5.5095385897554134</v>
      </c>
      <c r="I226" s="3" t="str">
        <f t="shared" si="4"/>
        <v>Lowland|700to900</v>
      </c>
      <c r="J226" s="98"/>
      <c r="K226" s="98"/>
      <c r="L226" s="98"/>
      <c r="M226" s="98"/>
    </row>
    <row r="227" spans="1:13">
      <c r="A227" s="101" t="s">
        <v>375</v>
      </c>
      <c r="B227" s="102" t="s">
        <v>271</v>
      </c>
      <c r="C227" s="102" t="b">
        <v>0</v>
      </c>
      <c r="D227" s="102" t="s">
        <v>238</v>
      </c>
      <c r="E227" s="101" t="s">
        <v>235</v>
      </c>
      <c r="F227" s="101" t="s">
        <v>381</v>
      </c>
      <c r="G227" s="98">
        <v>0.98671969262421011</v>
      </c>
      <c r="H227" s="98">
        <v>7.3066127721106673</v>
      </c>
      <c r="I227" s="3" t="str">
        <f t="shared" si="4"/>
        <v>Lowland|900to1200</v>
      </c>
      <c r="J227" s="98">
        <v>0.98671969262421011</v>
      </c>
      <c r="K227" s="98">
        <v>7.3066127721106673</v>
      </c>
      <c r="L227" s="98"/>
      <c r="M227" s="98"/>
    </row>
    <row r="228" spans="1:13">
      <c r="A228" s="101" t="s">
        <v>375</v>
      </c>
      <c r="B228" s="102" t="s">
        <v>271</v>
      </c>
      <c r="C228" s="102" t="b">
        <v>1</v>
      </c>
      <c r="D228" s="102" t="s">
        <v>238</v>
      </c>
      <c r="E228" s="101" t="s">
        <v>235</v>
      </c>
      <c r="F228" s="101" t="s">
        <v>382</v>
      </c>
      <c r="G228" s="98">
        <v>0.98668865249888138</v>
      </c>
      <c r="H228" s="98">
        <v>7.2922680459046605</v>
      </c>
      <c r="I228" s="3" t="str">
        <f t="shared" si="4"/>
        <v>Lowland|900to1200</v>
      </c>
      <c r="J228" s="98"/>
      <c r="K228" s="98"/>
      <c r="L228" s="98"/>
      <c r="M228" s="98"/>
    </row>
    <row r="229" spans="1:13">
      <c r="A229" s="101" t="s">
        <v>375</v>
      </c>
      <c r="B229" s="102" t="s">
        <v>280</v>
      </c>
      <c r="C229" s="102" t="b">
        <v>0</v>
      </c>
      <c r="D229" s="102" t="s">
        <v>228</v>
      </c>
      <c r="E229" s="101" t="s">
        <v>232</v>
      </c>
      <c r="F229" s="101" t="s">
        <v>383</v>
      </c>
      <c r="G229" s="98">
        <v>0.2154967456134721</v>
      </c>
      <c r="H229" s="98">
        <v>19.930875382900034</v>
      </c>
      <c r="I229" s="3" t="str">
        <f t="shared" si="4"/>
        <v>Mixed|700to900</v>
      </c>
      <c r="J229" s="98">
        <v>0.51663147779347074</v>
      </c>
      <c r="K229" s="98">
        <v>16.059138430447813</v>
      </c>
      <c r="L229" s="98">
        <v>0.78846241411493745</v>
      </c>
      <c r="M229" s="98">
        <v>15.816197548724917</v>
      </c>
    </row>
    <row r="230" spans="1:13">
      <c r="A230" s="101" t="s">
        <v>375</v>
      </c>
      <c r="B230" s="102" t="s">
        <v>280</v>
      </c>
      <c r="C230" s="102" t="b">
        <v>0</v>
      </c>
      <c r="D230" s="102" t="s">
        <v>228</v>
      </c>
      <c r="E230" s="101" t="s">
        <v>235</v>
      </c>
      <c r="F230" s="101" t="s">
        <v>384</v>
      </c>
      <c r="G230" s="98">
        <v>0.81776620997346938</v>
      </c>
      <c r="H230" s="98">
        <v>12.187401477995593</v>
      </c>
      <c r="I230" s="3" t="str">
        <f t="shared" si="4"/>
        <v>Mixed|700to900</v>
      </c>
      <c r="J230" s="98"/>
      <c r="K230" s="98"/>
      <c r="L230" s="98"/>
      <c r="M230" s="98"/>
    </row>
    <row r="231" spans="1:13">
      <c r="A231" s="101" t="s">
        <v>375</v>
      </c>
      <c r="B231" s="102" t="s">
        <v>280</v>
      </c>
      <c r="C231" s="102" t="b">
        <v>1</v>
      </c>
      <c r="D231" s="102" t="s">
        <v>238</v>
      </c>
      <c r="E231" s="101" t="s">
        <v>235</v>
      </c>
      <c r="F231" s="101" t="s">
        <v>385</v>
      </c>
      <c r="G231" s="98">
        <v>1.3321242867578709</v>
      </c>
      <c r="H231" s="98">
        <v>15.330315785279124</v>
      </c>
      <c r="I231" s="3" t="str">
        <f t="shared" si="4"/>
        <v>Mixed|900to1200</v>
      </c>
      <c r="J231" s="98">
        <v>1.3321242867578709</v>
      </c>
      <c r="K231" s="98">
        <v>15.330315785279124</v>
      </c>
      <c r="L231" s="98"/>
      <c r="M231" s="98"/>
    </row>
    <row r="232" spans="1:13">
      <c r="A232" s="101" t="s">
        <v>386</v>
      </c>
      <c r="B232" s="102" t="s">
        <v>240</v>
      </c>
      <c r="C232" s="102" t="b">
        <v>0</v>
      </c>
      <c r="D232" s="102" t="s">
        <v>228</v>
      </c>
      <c r="E232" s="101" t="s">
        <v>229</v>
      </c>
      <c r="F232" s="101" t="s">
        <v>387</v>
      </c>
      <c r="G232" s="98">
        <v>0.11019166679984213</v>
      </c>
      <c r="H232" s="98">
        <v>22.276702213116803</v>
      </c>
      <c r="I232" s="3" t="str">
        <f t="shared" si="4"/>
        <v>General|700to900</v>
      </c>
      <c r="J232" s="98">
        <v>0.419583845867808</v>
      </c>
      <c r="K232" s="98">
        <v>18.005620862192821</v>
      </c>
      <c r="L232" s="98">
        <v>0.34223580110081653</v>
      </c>
      <c r="M232" s="98">
        <v>19.056529305173555</v>
      </c>
    </row>
    <row r="233" spans="1:13">
      <c r="A233" s="101" t="s">
        <v>386</v>
      </c>
      <c r="B233" s="102" t="s">
        <v>240</v>
      </c>
      <c r="C233" s="102" t="b">
        <v>1</v>
      </c>
      <c r="D233" s="102" t="s">
        <v>228</v>
      </c>
      <c r="E233" s="101" t="s">
        <v>229</v>
      </c>
      <c r="F233" s="101" t="s">
        <v>388</v>
      </c>
      <c r="G233" s="98">
        <v>0.11019166679984213</v>
      </c>
      <c r="H233" s="98">
        <v>22.209254634115759</v>
      </c>
      <c r="I233" s="3" t="str">
        <f t="shared" si="4"/>
        <v>General|700to900</v>
      </c>
      <c r="J233" s="98"/>
      <c r="K233" s="98"/>
      <c r="L233" s="98"/>
      <c r="M233" s="98"/>
    </row>
    <row r="234" spans="1:13">
      <c r="A234" s="101" t="s">
        <v>386</v>
      </c>
      <c r="B234" s="102" t="s">
        <v>240</v>
      </c>
      <c r="C234" s="102" t="b">
        <v>0</v>
      </c>
      <c r="D234" s="102" t="s">
        <v>228</v>
      </c>
      <c r="E234" s="101" t="s">
        <v>232</v>
      </c>
      <c r="F234" s="101" t="s">
        <v>389</v>
      </c>
      <c r="G234" s="98">
        <v>0.46026754109756213</v>
      </c>
      <c r="H234" s="98">
        <v>16.627864813635171</v>
      </c>
      <c r="I234" s="3" t="str">
        <f t="shared" si="4"/>
        <v>General|700to900</v>
      </c>
      <c r="J234" s="98"/>
      <c r="K234" s="98"/>
      <c r="L234" s="98"/>
      <c r="M234" s="98"/>
    </row>
    <row r="235" spans="1:13">
      <c r="A235" s="101" t="s">
        <v>386</v>
      </c>
      <c r="B235" s="102" t="s">
        <v>240</v>
      </c>
      <c r="C235" s="102" t="b">
        <v>0</v>
      </c>
      <c r="D235" s="102" t="s">
        <v>228</v>
      </c>
      <c r="E235" s="101" t="s">
        <v>235</v>
      </c>
      <c r="F235" s="101" t="s">
        <v>390</v>
      </c>
      <c r="G235" s="98">
        <v>0.68829232970601972</v>
      </c>
      <c r="H235" s="98">
        <v>15.112295559826485</v>
      </c>
      <c r="I235" s="3" t="str">
        <f t="shared" si="4"/>
        <v>General|700to900</v>
      </c>
      <c r="J235" s="98"/>
      <c r="K235" s="98"/>
      <c r="L235" s="98"/>
      <c r="M235" s="98"/>
    </row>
    <row r="236" spans="1:13">
      <c r="A236" s="101" t="s">
        <v>386</v>
      </c>
      <c r="B236" s="102" t="s">
        <v>271</v>
      </c>
      <c r="C236" s="102" t="b">
        <v>0</v>
      </c>
      <c r="D236" s="102" t="s">
        <v>228</v>
      </c>
      <c r="E236" s="101" t="s">
        <v>229</v>
      </c>
      <c r="F236" s="101" t="s">
        <v>391</v>
      </c>
      <c r="G236" s="98">
        <v>0.10996556962156544</v>
      </c>
      <c r="H236" s="98">
        <v>16.838014230425912</v>
      </c>
      <c r="I236" s="3" t="str">
        <f t="shared" si="4"/>
        <v>Lowland|700to900</v>
      </c>
      <c r="J236" s="98"/>
      <c r="K236" s="98"/>
      <c r="L236" s="98">
        <v>0.25770363125269924</v>
      </c>
      <c r="M236" s="98">
        <v>13.573297863504553</v>
      </c>
    </row>
    <row r="237" spans="1:13">
      <c r="A237" s="101" t="s">
        <v>386</v>
      </c>
      <c r="B237" s="102" t="s">
        <v>271</v>
      </c>
      <c r="C237" s="102" t="b">
        <v>1</v>
      </c>
      <c r="D237" s="102" t="s">
        <v>228</v>
      </c>
      <c r="E237" s="101" t="s">
        <v>229</v>
      </c>
      <c r="F237" s="101" t="s">
        <v>392</v>
      </c>
      <c r="G237" s="98">
        <v>0.10993062674751375</v>
      </c>
      <c r="H237" s="98">
        <v>16.695666934122794</v>
      </c>
      <c r="I237" s="3" t="str">
        <f t="shared" si="4"/>
        <v>Lowland|700to900</v>
      </c>
      <c r="J237" s="98"/>
      <c r="K237" s="98"/>
      <c r="L237" s="98"/>
      <c r="M237" s="98"/>
    </row>
    <row r="238" spans="1:13">
      <c r="A238" s="101" t="s">
        <v>386</v>
      </c>
      <c r="B238" s="102" t="s">
        <v>271</v>
      </c>
      <c r="C238" s="102" t="b">
        <v>0</v>
      </c>
      <c r="D238" s="102" t="s">
        <v>228</v>
      </c>
      <c r="E238" s="101" t="s">
        <v>232</v>
      </c>
      <c r="F238" s="101" t="s">
        <v>393</v>
      </c>
      <c r="G238" s="98">
        <v>0.21274918563056139</v>
      </c>
      <c r="H238" s="98">
        <v>13.041948520739737</v>
      </c>
      <c r="I238" s="3" t="str">
        <f t="shared" si="4"/>
        <v>Lowland|700to900</v>
      </c>
      <c r="J238" s="98"/>
      <c r="K238" s="98"/>
      <c r="L238" s="98"/>
      <c r="M238" s="98"/>
    </row>
    <row r="239" spans="1:13">
      <c r="A239" s="101" t="s">
        <v>386</v>
      </c>
      <c r="B239" s="102" t="s">
        <v>271</v>
      </c>
      <c r="C239" s="102" t="b">
        <v>1</v>
      </c>
      <c r="D239" s="102" t="s">
        <v>228</v>
      </c>
      <c r="E239" s="101" t="s">
        <v>232</v>
      </c>
      <c r="F239" s="101" t="s">
        <v>394</v>
      </c>
      <c r="G239" s="98">
        <v>0.21249158453577005</v>
      </c>
      <c r="H239" s="98">
        <v>12.922869101719225</v>
      </c>
      <c r="I239" s="3" t="str">
        <f t="shared" si="4"/>
        <v>Lowland|700to900</v>
      </c>
      <c r="J239" s="98"/>
      <c r="K239" s="98"/>
      <c r="L239" s="98"/>
      <c r="M239" s="98"/>
    </row>
    <row r="240" spans="1:13">
      <c r="A240" s="101" t="s">
        <v>386</v>
      </c>
      <c r="B240" s="102" t="s">
        <v>271</v>
      </c>
      <c r="C240" s="102" t="b">
        <v>0</v>
      </c>
      <c r="D240" s="102" t="s">
        <v>228</v>
      </c>
      <c r="E240" s="101" t="s">
        <v>235</v>
      </c>
      <c r="F240" s="101" t="s">
        <v>395</v>
      </c>
      <c r="G240" s="98">
        <v>0.64338118972808567</v>
      </c>
      <c r="H240" s="98">
        <v>8.3679905305150903</v>
      </c>
      <c r="I240" s="3" t="str">
        <f t="shared" si="4"/>
        <v>Lowland|700to900</v>
      </c>
      <c r="J240" s="98"/>
      <c r="K240" s="98"/>
      <c r="L240" s="98"/>
      <c r="M240" s="98"/>
    </row>
    <row r="241" spans="1:13">
      <c r="A241" s="101" t="s">
        <v>396</v>
      </c>
      <c r="B241" s="102" t="s">
        <v>227</v>
      </c>
      <c r="C241" s="102" t="b">
        <v>0</v>
      </c>
      <c r="D241" s="102" t="s">
        <v>228</v>
      </c>
      <c r="E241" s="101" t="s">
        <v>229</v>
      </c>
      <c r="F241" s="101" t="s">
        <v>397</v>
      </c>
      <c r="G241" s="98">
        <v>0.13422408455471824</v>
      </c>
      <c r="H241" s="98">
        <v>23.666133573412345</v>
      </c>
      <c r="I241" s="3" t="str">
        <f t="shared" si="4"/>
        <v>Cereals|700to900</v>
      </c>
      <c r="J241" s="98">
        <v>0.36931493784675873</v>
      </c>
      <c r="K241" s="98">
        <v>20.759007268760737</v>
      </c>
      <c r="L241" s="98">
        <v>0.36929954936105558</v>
      </c>
      <c r="M241" s="98">
        <v>20.729693424677681</v>
      </c>
    </row>
    <row r="242" spans="1:13">
      <c r="A242" s="101" t="s">
        <v>396</v>
      </c>
      <c r="B242" s="102" t="s">
        <v>227</v>
      </c>
      <c r="C242" s="102" t="b">
        <v>1</v>
      </c>
      <c r="D242" s="102" t="s">
        <v>228</v>
      </c>
      <c r="E242" s="101" t="s">
        <v>229</v>
      </c>
      <c r="F242" s="101" t="s">
        <v>398</v>
      </c>
      <c r="G242" s="98">
        <v>0.13421266323735412</v>
      </c>
      <c r="H242" s="98">
        <v>23.597001106788731</v>
      </c>
      <c r="I242" s="3" t="str">
        <f t="shared" si="4"/>
        <v>Cereals|700to900</v>
      </c>
      <c r="J242" s="98"/>
      <c r="K242" s="98"/>
      <c r="L242" s="98"/>
      <c r="M242" s="98"/>
    </row>
    <row r="243" spans="1:13">
      <c r="A243" s="101" t="s">
        <v>396</v>
      </c>
      <c r="B243" s="102" t="s">
        <v>227</v>
      </c>
      <c r="C243" s="102" t="b">
        <v>0</v>
      </c>
      <c r="D243" s="102" t="s">
        <v>228</v>
      </c>
      <c r="E243" s="101" t="s">
        <v>232</v>
      </c>
      <c r="F243" s="101" t="s">
        <v>399</v>
      </c>
      <c r="G243" s="98">
        <v>0.60440579113879922</v>
      </c>
      <c r="H243" s="98">
        <v>17.851880964109128</v>
      </c>
      <c r="I243" s="3" t="str">
        <f t="shared" si="4"/>
        <v>Cereals|700to900</v>
      </c>
      <c r="J243" s="98"/>
      <c r="K243" s="98"/>
      <c r="L243" s="98"/>
      <c r="M243" s="98"/>
    </row>
    <row r="244" spans="1:13">
      <c r="A244" s="101" t="s">
        <v>396</v>
      </c>
      <c r="B244" s="102" t="s">
        <v>227</v>
      </c>
      <c r="C244" s="102" t="b">
        <v>1</v>
      </c>
      <c r="D244" s="102" t="s">
        <v>228</v>
      </c>
      <c r="E244" s="101" t="s">
        <v>232</v>
      </c>
      <c r="F244" s="101" t="s">
        <v>400</v>
      </c>
      <c r="G244" s="98">
        <v>0.60435565851335071</v>
      </c>
      <c r="H244" s="98">
        <v>17.803758054400518</v>
      </c>
      <c r="I244" s="3" t="str">
        <f t="shared" si="4"/>
        <v>Cereals|700to900</v>
      </c>
      <c r="J244" s="98"/>
      <c r="K244" s="98"/>
      <c r="L244" s="98"/>
      <c r="M244" s="98"/>
    </row>
    <row r="245" spans="1:13">
      <c r="A245" s="101" t="s">
        <v>396</v>
      </c>
      <c r="B245" s="102" t="s">
        <v>240</v>
      </c>
      <c r="C245" s="102" t="b">
        <v>0</v>
      </c>
      <c r="D245" s="102" t="s">
        <v>228</v>
      </c>
      <c r="E245" s="101" t="s">
        <v>229</v>
      </c>
      <c r="F245" s="101" t="s">
        <v>401</v>
      </c>
      <c r="G245" s="98">
        <v>8.6849192425709446E-2</v>
      </c>
      <c r="H245" s="98">
        <v>12.057537089308719</v>
      </c>
      <c r="I245" s="3" t="str">
        <f t="shared" si="4"/>
        <v>General|700to900</v>
      </c>
      <c r="J245" s="98">
        <v>0.28289804421123155</v>
      </c>
      <c r="K245" s="98">
        <v>9.6294197330180413</v>
      </c>
      <c r="L245" s="98">
        <v>0.23665745723508405</v>
      </c>
      <c r="M245" s="98">
        <v>9.9979888641866594</v>
      </c>
    </row>
    <row r="246" spans="1:13">
      <c r="A246" s="101" t="s">
        <v>396</v>
      </c>
      <c r="B246" s="102" t="s">
        <v>240</v>
      </c>
      <c r="C246" s="102" t="b">
        <v>1</v>
      </c>
      <c r="D246" s="102" t="s">
        <v>228</v>
      </c>
      <c r="E246" s="101" t="s">
        <v>229</v>
      </c>
      <c r="F246" s="101" t="s">
        <v>402</v>
      </c>
      <c r="G246" s="98">
        <v>8.6849192425709446E-2</v>
      </c>
      <c r="H246" s="98">
        <v>12.028880319689367</v>
      </c>
      <c r="I246" s="3" t="str">
        <f t="shared" si="4"/>
        <v>General|700to900</v>
      </c>
      <c r="J246" s="98"/>
      <c r="K246" s="98"/>
      <c r="L246" s="98"/>
      <c r="M246" s="98"/>
    </row>
    <row r="247" spans="1:13">
      <c r="A247" s="101" t="s">
        <v>396</v>
      </c>
      <c r="B247" s="102" t="s">
        <v>240</v>
      </c>
      <c r="C247" s="102" t="b">
        <v>0</v>
      </c>
      <c r="D247" s="102" t="s">
        <v>228</v>
      </c>
      <c r="E247" s="101" t="s">
        <v>232</v>
      </c>
      <c r="F247" s="101" t="s">
        <v>403</v>
      </c>
      <c r="G247" s="98">
        <v>0.24774396111601615</v>
      </c>
      <c r="H247" s="98">
        <v>9.0917485788112042</v>
      </c>
      <c r="I247" s="3" t="str">
        <f t="shared" si="4"/>
        <v>General|700to900</v>
      </c>
      <c r="J247" s="98"/>
      <c r="K247" s="98"/>
      <c r="L247" s="98"/>
      <c r="M247" s="98"/>
    </row>
    <row r="248" spans="1:13">
      <c r="A248" s="101" t="s">
        <v>396</v>
      </c>
      <c r="B248" s="102" t="s">
        <v>240</v>
      </c>
      <c r="C248" s="102" t="b">
        <v>1</v>
      </c>
      <c r="D248" s="102" t="s">
        <v>228</v>
      </c>
      <c r="E248" s="101" t="s">
        <v>232</v>
      </c>
      <c r="F248" s="101" t="s">
        <v>404</v>
      </c>
      <c r="G248" s="98">
        <v>0.24774396111601615</v>
      </c>
      <c r="H248" s="98">
        <v>9.0728048021898005</v>
      </c>
      <c r="I248" s="3" t="str">
        <f t="shared" si="4"/>
        <v>General|700to900</v>
      </c>
      <c r="J248" s="98"/>
      <c r="K248" s="98"/>
      <c r="L248" s="98"/>
      <c r="M248" s="98"/>
    </row>
    <row r="249" spans="1:13">
      <c r="A249" s="101" t="s">
        <v>396</v>
      </c>
      <c r="B249" s="102" t="s">
        <v>240</v>
      </c>
      <c r="C249" s="102" t="b">
        <v>0</v>
      </c>
      <c r="D249" s="102" t="s">
        <v>228</v>
      </c>
      <c r="E249" s="101" t="s">
        <v>235</v>
      </c>
      <c r="F249" s="101" t="s">
        <v>405</v>
      </c>
      <c r="G249" s="98">
        <v>0.51410097909196906</v>
      </c>
      <c r="H249" s="98">
        <v>7.7389735309342012</v>
      </c>
      <c r="I249" s="3" t="str">
        <f t="shared" si="4"/>
        <v>General|700to900</v>
      </c>
      <c r="J249" s="98"/>
      <c r="K249" s="98"/>
      <c r="L249" s="98"/>
      <c r="M249" s="98"/>
    </row>
    <row r="250" spans="1:13">
      <c r="A250" s="101" t="s">
        <v>396</v>
      </c>
      <c r="B250" s="102" t="s">
        <v>249</v>
      </c>
      <c r="C250" s="102" t="b">
        <v>1</v>
      </c>
      <c r="D250" s="102" t="s">
        <v>228</v>
      </c>
      <c r="E250" s="101" t="s">
        <v>232</v>
      </c>
      <c r="F250" s="101" t="s">
        <v>406</v>
      </c>
      <c r="G250" s="98">
        <v>0.42419919892690466</v>
      </c>
      <c r="H250" s="98">
        <v>10.331246031239175</v>
      </c>
      <c r="I250" s="3" t="str">
        <f t="shared" si="4"/>
        <v>Horticulture|700to900</v>
      </c>
      <c r="J250" s="98">
        <v>0.56054262215718431</v>
      </c>
      <c r="K250" s="98">
        <v>9.5794492093078283</v>
      </c>
      <c r="L250" s="98">
        <v>0.56054262215718431</v>
      </c>
      <c r="M250" s="98">
        <v>9.5794492093078283</v>
      </c>
    </row>
    <row r="251" spans="1:13">
      <c r="A251" s="101" t="s">
        <v>396</v>
      </c>
      <c r="B251" s="102" t="s">
        <v>249</v>
      </c>
      <c r="C251" s="102" t="b">
        <v>0</v>
      </c>
      <c r="D251" s="102" t="s">
        <v>228</v>
      </c>
      <c r="E251" s="101" t="s">
        <v>235</v>
      </c>
      <c r="F251" s="101" t="s">
        <v>407</v>
      </c>
      <c r="G251" s="98">
        <v>0.6968860453874639</v>
      </c>
      <c r="H251" s="98">
        <v>8.8276523873764798</v>
      </c>
      <c r="I251" s="3" t="str">
        <f t="shared" si="4"/>
        <v>Horticulture|700to900</v>
      </c>
      <c r="J251" s="98"/>
      <c r="K251" s="98"/>
      <c r="L251" s="98"/>
      <c r="M251" s="98"/>
    </row>
    <row r="252" spans="1:13">
      <c r="A252" s="101" t="s">
        <v>396</v>
      </c>
      <c r="B252" s="102" t="s">
        <v>262</v>
      </c>
      <c r="C252" s="102" t="b">
        <v>0</v>
      </c>
      <c r="D252" s="102" t="s">
        <v>228</v>
      </c>
      <c r="E252" s="101" t="s">
        <v>229</v>
      </c>
      <c r="F252" s="101" t="s">
        <v>408</v>
      </c>
      <c r="G252" s="98">
        <v>0.39930740890825267</v>
      </c>
      <c r="H252" s="98">
        <v>330.50536609616421</v>
      </c>
      <c r="I252" s="3" t="str">
        <f t="shared" si="4"/>
        <v>Poultry|700to900</v>
      </c>
      <c r="J252" s="98">
        <v>1.0460745923751891</v>
      </c>
      <c r="K252" s="98">
        <v>241.32843142930471</v>
      </c>
      <c r="L252" s="98">
        <v>0.88438279650845508</v>
      </c>
      <c r="M252" s="98">
        <v>263.62266509601955</v>
      </c>
    </row>
    <row r="253" spans="1:13">
      <c r="A253" s="101" t="s">
        <v>396</v>
      </c>
      <c r="B253" s="102" t="s">
        <v>262</v>
      </c>
      <c r="C253" s="102" t="b">
        <v>1</v>
      </c>
      <c r="D253" s="102" t="s">
        <v>228</v>
      </c>
      <c r="E253" s="101" t="s">
        <v>229</v>
      </c>
      <c r="F253" s="101" t="s">
        <v>409</v>
      </c>
      <c r="G253" s="98">
        <v>0.39035495878095933</v>
      </c>
      <c r="H253" s="98">
        <v>331.18227287016441</v>
      </c>
      <c r="I253" s="3" t="str">
        <f t="shared" si="4"/>
        <v>Poultry|700to900</v>
      </c>
      <c r="J253" s="98"/>
      <c r="K253" s="98"/>
      <c r="L253" s="98"/>
      <c r="M253" s="98"/>
    </row>
    <row r="254" spans="1:13">
      <c r="A254" s="101" t="s">
        <v>396</v>
      </c>
      <c r="B254" s="102" t="s">
        <v>262</v>
      </c>
      <c r="C254" s="102" t="b">
        <v>1</v>
      </c>
      <c r="D254" s="102" t="s">
        <v>228</v>
      </c>
      <c r="E254" s="101" t="s">
        <v>232</v>
      </c>
      <c r="F254" s="101" t="s">
        <v>410</v>
      </c>
      <c r="G254" s="98">
        <v>0.63358681186417898</v>
      </c>
      <c r="H254" s="98">
        <v>223.64021018642558</v>
      </c>
      <c r="I254" s="3" t="str">
        <f t="shared" si="4"/>
        <v>Poultry|700to900</v>
      </c>
      <c r="J254" s="98"/>
      <c r="K254" s="98"/>
      <c r="L254" s="98"/>
      <c r="M254" s="98"/>
    </row>
    <row r="255" spans="1:13">
      <c r="A255" s="101" t="s">
        <v>396</v>
      </c>
      <c r="B255" s="102" t="s">
        <v>262</v>
      </c>
      <c r="C255" s="102" t="b">
        <v>0</v>
      </c>
      <c r="D255" s="102" t="s">
        <v>228</v>
      </c>
      <c r="E255" s="101" t="s">
        <v>235</v>
      </c>
      <c r="F255" s="101" t="s">
        <v>411</v>
      </c>
      <c r="G255" s="98">
        <v>2.1142820064804293</v>
      </c>
      <c r="H255" s="98">
        <v>169.16281123132407</v>
      </c>
      <c r="I255" s="3" t="str">
        <f t="shared" si="4"/>
        <v>Poultry|700to900</v>
      </c>
      <c r="J255" s="98"/>
      <c r="K255" s="98"/>
      <c r="L255" s="98"/>
      <c r="M255" s="98"/>
    </row>
    <row r="256" spans="1:13">
      <c r="A256" s="101" t="s">
        <v>396</v>
      </c>
      <c r="B256" s="102" t="s">
        <v>267</v>
      </c>
      <c r="C256" s="102" t="b">
        <v>0</v>
      </c>
      <c r="D256" s="102" t="s">
        <v>228</v>
      </c>
      <c r="E256" s="101" t="s">
        <v>229</v>
      </c>
      <c r="F256" s="101" t="s">
        <v>412</v>
      </c>
      <c r="G256" s="98">
        <v>0.11508094029882447</v>
      </c>
      <c r="H256" s="98">
        <v>20.563968503803153</v>
      </c>
      <c r="I256" s="3" t="str">
        <f t="shared" si="4"/>
        <v>Dairy|700to900</v>
      </c>
      <c r="J256" s="98">
        <v>0.3580671840143162</v>
      </c>
      <c r="K256" s="98">
        <v>15.618368530572551</v>
      </c>
      <c r="L256" s="98">
        <v>0.27942471101683164</v>
      </c>
      <c r="M256" s="98">
        <v>16.638003110399911</v>
      </c>
    </row>
    <row r="257" spans="1:13">
      <c r="A257" s="101" t="s">
        <v>396</v>
      </c>
      <c r="B257" s="102" t="s">
        <v>267</v>
      </c>
      <c r="C257" s="102" t="b">
        <v>1</v>
      </c>
      <c r="D257" s="102" t="s">
        <v>228</v>
      </c>
      <c r="E257" s="101" t="s">
        <v>229</v>
      </c>
      <c r="F257" s="101" t="s">
        <v>413</v>
      </c>
      <c r="G257" s="98">
        <v>0.11439119238531446</v>
      </c>
      <c r="H257" s="98">
        <v>20.394075078469228</v>
      </c>
      <c r="I257" s="3" t="str">
        <f t="shared" si="4"/>
        <v>Dairy|700to900</v>
      </c>
      <c r="J257" s="98"/>
      <c r="K257" s="98"/>
      <c r="L257" s="98"/>
      <c r="M257" s="98"/>
    </row>
    <row r="258" spans="1:13">
      <c r="A258" s="101" t="s">
        <v>396</v>
      </c>
      <c r="B258" s="102" t="s">
        <v>267</v>
      </c>
      <c r="C258" s="102" t="b">
        <v>0</v>
      </c>
      <c r="D258" s="102" t="s">
        <v>228</v>
      </c>
      <c r="E258" s="101" t="s">
        <v>232</v>
      </c>
      <c r="F258" s="101" t="s">
        <v>414</v>
      </c>
      <c r="G258" s="98">
        <v>0.20869681431164522</v>
      </c>
      <c r="H258" s="98">
        <v>15.908643817235955</v>
      </c>
      <c r="I258" s="3" t="str">
        <f t="shared" si="4"/>
        <v>Dairy|700to900</v>
      </c>
      <c r="J258" s="98"/>
      <c r="K258" s="98"/>
      <c r="L258" s="98"/>
      <c r="M258" s="98"/>
    </row>
    <row r="259" spans="1:13">
      <c r="A259" s="101" t="s">
        <v>396</v>
      </c>
      <c r="B259" s="102" t="s">
        <v>267</v>
      </c>
      <c r="C259" s="102" t="b">
        <v>1</v>
      </c>
      <c r="D259" s="102" t="s">
        <v>228</v>
      </c>
      <c r="E259" s="101" t="s">
        <v>232</v>
      </c>
      <c r="F259" s="101" t="s">
        <v>415</v>
      </c>
      <c r="G259" s="98">
        <v>0.2078410627423854</v>
      </c>
      <c r="H259" s="98">
        <v>15.770941456478745</v>
      </c>
      <c r="I259" s="3" t="str">
        <f t="shared" si="4"/>
        <v>Dairy|700to900</v>
      </c>
      <c r="J259" s="98"/>
      <c r="K259" s="98"/>
      <c r="L259" s="98"/>
      <c r="M259" s="98"/>
    </row>
    <row r="260" spans="1:13">
      <c r="A260" s="101" t="s">
        <v>396</v>
      </c>
      <c r="B260" s="102" t="s">
        <v>267</v>
      </c>
      <c r="C260" s="102" t="b">
        <v>0</v>
      </c>
      <c r="D260" s="102" t="s">
        <v>228</v>
      </c>
      <c r="E260" s="101" t="s">
        <v>235</v>
      </c>
      <c r="F260" s="101" t="s">
        <v>416</v>
      </c>
      <c r="G260" s="98">
        <v>0.75111354534598884</v>
      </c>
      <c r="H260" s="98">
        <v>10.552386696012469</v>
      </c>
      <c r="I260" s="3" t="str">
        <f t="shared" si="4"/>
        <v>Dairy|700to900</v>
      </c>
      <c r="J260" s="98"/>
      <c r="K260" s="98"/>
      <c r="L260" s="98"/>
      <c r="M260" s="98"/>
    </row>
    <row r="261" spans="1:13">
      <c r="A261" s="101" t="s">
        <v>396</v>
      </c>
      <c r="B261" s="102" t="s">
        <v>271</v>
      </c>
      <c r="C261" s="102" t="b">
        <v>0</v>
      </c>
      <c r="D261" s="102" t="s">
        <v>228</v>
      </c>
      <c r="E261" s="101" t="s">
        <v>229</v>
      </c>
      <c r="F261" s="101" t="s">
        <v>417</v>
      </c>
      <c r="G261" s="98">
        <v>9.1616124307590488E-2</v>
      </c>
      <c r="H261" s="98">
        <v>10.919915417491927</v>
      </c>
      <c r="I261" s="3" t="str">
        <f t="shared" si="4"/>
        <v>Lowland|700to900</v>
      </c>
      <c r="J261" s="98">
        <v>0.2553599842167113</v>
      </c>
      <c r="K261" s="98">
        <v>8.3229837483634466</v>
      </c>
      <c r="L261" s="98">
        <v>0.25535513603595716</v>
      </c>
      <c r="M261" s="98">
        <v>8.2995711611461616</v>
      </c>
    </row>
    <row r="262" spans="1:13">
      <c r="A262" s="101" t="s">
        <v>396</v>
      </c>
      <c r="B262" s="102" t="s">
        <v>271</v>
      </c>
      <c r="C262" s="102" t="b">
        <v>1</v>
      </c>
      <c r="D262" s="102" t="s">
        <v>228</v>
      </c>
      <c r="E262" s="101" t="s">
        <v>229</v>
      </c>
      <c r="F262" s="101" t="s">
        <v>418</v>
      </c>
      <c r="G262" s="98">
        <v>9.1615896142278649E-2</v>
      </c>
      <c r="H262" s="98">
        <v>10.848426668784576</v>
      </c>
      <c r="I262" s="3" t="str">
        <f t="shared" si="4"/>
        <v>Lowland|700to900</v>
      </c>
      <c r="J262" s="98"/>
      <c r="K262" s="98"/>
      <c r="L262" s="98"/>
      <c r="M262" s="98"/>
    </row>
    <row r="263" spans="1:13">
      <c r="A263" s="101" t="s">
        <v>396</v>
      </c>
      <c r="B263" s="102" t="s">
        <v>271</v>
      </c>
      <c r="C263" s="102" t="b">
        <v>0</v>
      </c>
      <c r="D263" s="102" t="s">
        <v>228</v>
      </c>
      <c r="E263" s="101" t="s">
        <v>232</v>
      </c>
      <c r="F263" s="101" t="s">
        <v>419</v>
      </c>
      <c r="G263" s="98">
        <v>0.12208138499421395</v>
      </c>
      <c r="H263" s="98">
        <v>8.5174892704627823</v>
      </c>
      <c r="I263" s="3" t="str">
        <f t="shared" si="4"/>
        <v>Lowland|700to900</v>
      </c>
      <c r="J263" s="98"/>
      <c r="K263" s="98"/>
      <c r="L263" s="98"/>
      <c r="M263" s="98"/>
    </row>
    <row r="264" spans="1:13">
      <c r="A264" s="101" t="s">
        <v>396</v>
      </c>
      <c r="B264" s="102" t="s">
        <v>271</v>
      </c>
      <c r="C264" s="102" t="b">
        <v>1</v>
      </c>
      <c r="D264" s="102" t="s">
        <v>228</v>
      </c>
      <c r="E264" s="101" t="s">
        <v>232</v>
      </c>
      <c r="F264" s="101" t="s">
        <v>420</v>
      </c>
      <c r="G264" s="98">
        <v>0.12208110191568655</v>
      </c>
      <c r="H264" s="98">
        <v>8.4625745527012892</v>
      </c>
      <c r="I264" s="3" t="str">
        <f t="shared" si="4"/>
        <v>Lowland|700to900</v>
      </c>
      <c r="J264" s="98"/>
      <c r="K264" s="98"/>
      <c r="L264" s="98"/>
      <c r="M264" s="98"/>
    </row>
    <row r="265" spans="1:13">
      <c r="A265" s="101" t="s">
        <v>396</v>
      </c>
      <c r="B265" s="102" t="s">
        <v>271</v>
      </c>
      <c r="C265" s="102" t="b">
        <v>0</v>
      </c>
      <c r="D265" s="102" t="s">
        <v>228</v>
      </c>
      <c r="E265" s="101" t="s">
        <v>235</v>
      </c>
      <c r="F265" s="101" t="s">
        <v>421</v>
      </c>
      <c r="G265" s="98">
        <v>0.55238244334832953</v>
      </c>
      <c r="H265" s="98">
        <v>5.5315465571356315</v>
      </c>
      <c r="I265" s="3" t="str">
        <f t="shared" si="4"/>
        <v>Lowland|700to900</v>
      </c>
      <c r="J265" s="98"/>
      <c r="K265" s="98"/>
      <c r="L265" s="98"/>
      <c r="M265" s="98"/>
    </row>
    <row r="266" spans="1:13">
      <c r="A266" s="101" t="s">
        <v>396</v>
      </c>
      <c r="B266" s="102" t="s">
        <v>271</v>
      </c>
      <c r="C266" s="102" t="b">
        <v>1</v>
      </c>
      <c r="D266" s="102" t="s">
        <v>228</v>
      </c>
      <c r="E266" s="101" t="s">
        <v>235</v>
      </c>
      <c r="F266" s="101" t="s">
        <v>422</v>
      </c>
      <c r="G266" s="98">
        <v>0.55235386550764387</v>
      </c>
      <c r="H266" s="98">
        <v>5.5174745003007537</v>
      </c>
      <c r="I266" s="3" t="str">
        <f t="shared" si="4"/>
        <v>Lowland|700to900</v>
      </c>
      <c r="J266" s="98"/>
      <c r="K266" s="98"/>
      <c r="L266" s="98"/>
      <c r="M266" s="98"/>
    </row>
    <row r="267" spans="1:13">
      <c r="A267" s="101" t="s">
        <v>396</v>
      </c>
      <c r="B267" s="102" t="s">
        <v>280</v>
      </c>
      <c r="C267" s="102" t="b">
        <v>1</v>
      </c>
      <c r="D267" s="102" t="s">
        <v>228</v>
      </c>
      <c r="E267" s="101" t="s">
        <v>229</v>
      </c>
      <c r="F267" s="101" t="s">
        <v>423</v>
      </c>
      <c r="G267" s="98">
        <v>0.12152217128554471</v>
      </c>
      <c r="H267" s="98">
        <v>21.023810348495982</v>
      </c>
      <c r="I267" s="3" t="str">
        <f t="shared" si="4"/>
        <v>Mixed|700to900</v>
      </c>
      <c r="J267" s="98">
        <v>0.42404598802770832</v>
      </c>
      <c r="K267" s="98">
        <v>16.482562366713591</v>
      </c>
      <c r="L267" s="98">
        <v>0.48345887942676169</v>
      </c>
      <c r="M267" s="98">
        <v>15.494373037443077</v>
      </c>
    </row>
    <row r="268" spans="1:13">
      <c r="A268" s="101" t="s">
        <v>396</v>
      </c>
      <c r="B268" s="102" t="s">
        <v>280</v>
      </c>
      <c r="C268" s="102" t="b">
        <v>0</v>
      </c>
      <c r="D268" s="102" t="s">
        <v>228</v>
      </c>
      <c r="E268" s="101" t="s">
        <v>232</v>
      </c>
      <c r="F268" s="101" t="s">
        <v>424</v>
      </c>
      <c r="G268" s="98">
        <v>0.34788395464869254</v>
      </c>
      <c r="H268" s="98">
        <v>16.147719081498167</v>
      </c>
      <c r="I268" s="3" t="str">
        <f t="shared" si="4"/>
        <v>Mixed|700to900</v>
      </c>
      <c r="J268" s="98"/>
      <c r="K268" s="98"/>
      <c r="L268" s="98"/>
      <c r="M268" s="98"/>
    </row>
    <row r="269" spans="1:13">
      <c r="A269" s="101" t="s">
        <v>396</v>
      </c>
      <c r="B269" s="102" t="s">
        <v>280</v>
      </c>
      <c r="C269" s="102" t="b">
        <v>1</v>
      </c>
      <c r="D269" s="102" t="s">
        <v>228</v>
      </c>
      <c r="E269" s="101" t="s">
        <v>232</v>
      </c>
      <c r="F269" s="101" t="s">
        <v>425</v>
      </c>
      <c r="G269" s="98">
        <v>0.34613663970288217</v>
      </c>
      <c r="H269" s="98">
        <v>15.950831996013878</v>
      </c>
      <c r="I269" s="3" t="str">
        <f t="shared" si="4"/>
        <v>Mixed|700to900</v>
      </c>
      <c r="J269" s="98"/>
      <c r="K269" s="98"/>
      <c r="L269" s="98"/>
      <c r="M269" s="98"/>
    </row>
    <row r="270" spans="1:13">
      <c r="A270" s="101" t="s">
        <v>396</v>
      </c>
      <c r="B270" s="102" t="s">
        <v>280</v>
      </c>
      <c r="C270" s="102" t="b">
        <v>0</v>
      </c>
      <c r="D270" s="102" t="s">
        <v>228</v>
      </c>
      <c r="E270" s="101" t="s">
        <v>235</v>
      </c>
      <c r="F270" s="101" t="s">
        <v>426</v>
      </c>
      <c r="G270" s="98">
        <v>0.80273183814888771</v>
      </c>
      <c r="H270" s="98">
        <v>12.27615767014662</v>
      </c>
      <c r="I270" s="3" t="str">
        <f t="shared" si="4"/>
        <v>Mixed|700to900</v>
      </c>
      <c r="J270" s="98"/>
      <c r="K270" s="98"/>
      <c r="L270" s="98"/>
      <c r="M270" s="98"/>
    </row>
    <row r="271" spans="1:13">
      <c r="A271" s="101" t="s">
        <v>396</v>
      </c>
      <c r="B271" s="102" t="s">
        <v>280</v>
      </c>
      <c r="C271" s="102" t="b">
        <v>1</v>
      </c>
      <c r="D271" s="102" t="s">
        <v>228</v>
      </c>
      <c r="E271" s="101" t="s">
        <v>235</v>
      </c>
      <c r="F271" s="101" t="s">
        <v>427</v>
      </c>
      <c r="G271" s="98">
        <v>0.79901979334780138</v>
      </c>
      <c r="H271" s="98">
        <v>12.07334609106074</v>
      </c>
      <c r="I271" s="3" t="str">
        <f t="shared" si="4"/>
        <v>Mixed|700to900</v>
      </c>
      <c r="J271" s="98"/>
      <c r="K271" s="98"/>
      <c r="L271" s="98"/>
      <c r="M271" s="98"/>
    </row>
    <row r="272" spans="1:13">
      <c r="A272" s="101" t="s">
        <v>428</v>
      </c>
      <c r="B272" s="102" t="s">
        <v>227</v>
      </c>
      <c r="C272" s="102" t="b">
        <v>1</v>
      </c>
      <c r="D272" s="102" t="s">
        <v>228</v>
      </c>
      <c r="E272" s="101" t="s">
        <v>229</v>
      </c>
      <c r="F272" s="101" t="s">
        <v>429</v>
      </c>
      <c r="G272" s="98">
        <v>8.515036237595916E-2</v>
      </c>
      <c r="H272" s="98">
        <v>27.9310525965337</v>
      </c>
      <c r="I272" s="3" t="str">
        <f t="shared" si="4"/>
        <v>Cereals|700to900</v>
      </c>
      <c r="J272" s="98">
        <v>0.37882403584186786</v>
      </c>
      <c r="K272" s="98">
        <v>24.704633620997356</v>
      </c>
      <c r="L272" s="98">
        <v>0.30103028713415941</v>
      </c>
      <c r="M272" s="98">
        <v>26.381195417100017</v>
      </c>
    </row>
    <row r="273" spans="1:13">
      <c r="A273" s="101" t="s">
        <v>428</v>
      </c>
      <c r="B273" s="102" t="s">
        <v>227</v>
      </c>
      <c r="C273" s="102" t="b">
        <v>1</v>
      </c>
      <c r="D273" s="102" t="s">
        <v>228</v>
      </c>
      <c r="E273" s="101" t="s">
        <v>232</v>
      </c>
      <c r="F273" s="101" t="s">
        <v>430</v>
      </c>
      <c r="G273" s="98">
        <v>0.67249770930777653</v>
      </c>
      <c r="H273" s="98">
        <v>21.478214645461012</v>
      </c>
      <c r="I273" s="3" t="str">
        <f t="shared" si="4"/>
        <v>Cereals|700to900</v>
      </c>
      <c r="J273" s="98"/>
      <c r="K273" s="98"/>
      <c r="L273" s="98"/>
      <c r="M273" s="98"/>
    </row>
    <row r="274" spans="1:13">
      <c r="A274" s="101" t="s">
        <v>428</v>
      </c>
      <c r="B274" s="102" t="s">
        <v>227</v>
      </c>
      <c r="C274" s="102" t="b">
        <v>1</v>
      </c>
      <c r="D274" s="102" t="s">
        <v>238</v>
      </c>
      <c r="E274" s="101" t="s">
        <v>229</v>
      </c>
      <c r="F274" s="101" t="s">
        <v>431</v>
      </c>
      <c r="G274" s="98">
        <v>0.14544278971874244</v>
      </c>
      <c r="H274" s="98">
        <v>29.734319009305342</v>
      </c>
      <c r="I274" s="3" t="str">
        <f t="shared" si="4"/>
        <v>Cereals|900to1200</v>
      </c>
      <c r="J274" s="98">
        <v>0.14544278971874244</v>
      </c>
      <c r="K274" s="98">
        <v>29.734319009305342</v>
      </c>
      <c r="L274" s="98"/>
      <c r="M274" s="98"/>
    </row>
    <row r="275" spans="1:13">
      <c r="A275" s="101" t="s">
        <v>428</v>
      </c>
      <c r="B275" s="102" t="s">
        <v>240</v>
      </c>
      <c r="C275" s="102" t="b">
        <v>1</v>
      </c>
      <c r="D275" s="102" t="s">
        <v>228</v>
      </c>
      <c r="E275" s="101" t="s">
        <v>229</v>
      </c>
      <c r="F275" s="101" t="s">
        <v>432</v>
      </c>
      <c r="G275" s="98">
        <v>6.6386467738582533E-2</v>
      </c>
      <c r="H275" s="98">
        <v>19.644515737822644</v>
      </c>
      <c r="I275" s="3" t="str">
        <f t="shared" si="4"/>
        <v>General|700to900</v>
      </c>
      <c r="J275" s="98">
        <v>0.25930654096501171</v>
      </c>
      <c r="K275" s="98">
        <v>17.217540162588442</v>
      </c>
      <c r="L275" s="98">
        <v>0.21136302195481893</v>
      </c>
      <c r="M275" s="98">
        <v>18.513210008198111</v>
      </c>
    </row>
    <row r="276" spans="1:13">
      <c r="A276" s="101" t="s">
        <v>428</v>
      </c>
      <c r="B276" s="102" t="s">
        <v>240</v>
      </c>
      <c r="C276" s="102" t="b">
        <v>1</v>
      </c>
      <c r="D276" s="102" t="s">
        <v>228</v>
      </c>
      <c r="E276" s="101" t="s">
        <v>232</v>
      </c>
      <c r="F276" s="101" t="s">
        <v>433</v>
      </c>
      <c r="G276" s="98">
        <v>0.45222661419144095</v>
      </c>
      <c r="H276" s="98">
        <v>14.790564587354238</v>
      </c>
      <c r="I276" s="3" t="str">
        <f t="shared" si="4"/>
        <v>General|700to900</v>
      </c>
      <c r="J276" s="98"/>
      <c r="K276" s="98"/>
      <c r="L276" s="98"/>
      <c r="M276" s="98"/>
    </row>
    <row r="277" spans="1:13">
      <c r="A277" s="101" t="s">
        <v>428</v>
      </c>
      <c r="B277" s="102" t="s">
        <v>240</v>
      </c>
      <c r="C277" s="102" t="b">
        <v>1</v>
      </c>
      <c r="D277" s="102" t="s">
        <v>238</v>
      </c>
      <c r="E277" s="101" t="s">
        <v>229</v>
      </c>
      <c r="F277" s="101" t="s">
        <v>434</v>
      </c>
      <c r="G277" s="98">
        <v>0.11547598393443338</v>
      </c>
      <c r="H277" s="98">
        <v>21.104549699417454</v>
      </c>
      <c r="I277" s="3" t="str">
        <f t="shared" si="4"/>
        <v>General|900to1200</v>
      </c>
      <c r="J277" s="98">
        <v>0.11547598393443338</v>
      </c>
      <c r="K277" s="98">
        <v>21.104549699417454</v>
      </c>
      <c r="L277" s="98"/>
      <c r="M277" s="98"/>
    </row>
    <row r="278" spans="1:13">
      <c r="A278" s="101" t="s">
        <v>428</v>
      </c>
      <c r="B278" s="102" t="s">
        <v>249</v>
      </c>
      <c r="C278" s="102" t="b">
        <v>1</v>
      </c>
      <c r="D278" s="102" t="s">
        <v>228</v>
      </c>
      <c r="E278" s="101" t="s">
        <v>229</v>
      </c>
      <c r="F278" s="101" t="s">
        <v>435</v>
      </c>
      <c r="G278" s="98">
        <v>7.289184743826875E-2</v>
      </c>
      <c r="H278" s="98">
        <v>21.020011014771747</v>
      </c>
      <c r="I278" s="3" t="str">
        <f t="shared" si="4"/>
        <v>Horticulture|700to900</v>
      </c>
      <c r="J278" s="98">
        <v>7.289184743826875E-2</v>
      </c>
      <c r="K278" s="98">
        <v>21.020011014771747</v>
      </c>
      <c r="L278" s="98">
        <v>0.10021529996894191</v>
      </c>
      <c r="M278" s="98">
        <v>21.831518371590803</v>
      </c>
    </row>
    <row r="279" spans="1:13">
      <c r="A279" s="101" t="s">
        <v>428</v>
      </c>
      <c r="B279" s="102" t="s">
        <v>249</v>
      </c>
      <c r="C279" s="102" t="b">
        <v>1</v>
      </c>
      <c r="D279" s="102" t="s">
        <v>238</v>
      </c>
      <c r="E279" s="101" t="s">
        <v>229</v>
      </c>
      <c r="F279" s="101" t="s">
        <v>436</v>
      </c>
      <c r="G279" s="98">
        <v>0.12753875249961508</v>
      </c>
      <c r="H279" s="98">
        <v>22.643025728409864</v>
      </c>
      <c r="I279" s="3" t="str">
        <f t="shared" si="4"/>
        <v>Horticulture|900to1200</v>
      </c>
      <c r="J279" s="98">
        <v>0.12753875249961508</v>
      </c>
      <c r="K279" s="98">
        <v>22.643025728409864</v>
      </c>
      <c r="L279" s="98"/>
      <c r="M279" s="98"/>
    </row>
    <row r="280" spans="1:13">
      <c r="A280" s="101" t="s">
        <v>428</v>
      </c>
      <c r="B280" s="102" t="s">
        <v>256</v>
      </c>
      <c r="C280" s="102" t="b">
        <v>1</v>
      </c>
      <c r="D280" s="102" t="s">
        <v>228</v>
      </c>
      <c r="E280" s="101" t="s">
        <v>229</v>
      </c>
      <c r="F280" s="101" t="s">
        <v>437</v>
      </c>
      <c r="G280" s="98">
        <v>8.2651136796556543E-2</v>
      </c>
      <c r="H280" s="98">
        <v>63.936999324171772</v>
      </c>
      <c r="I280" s="3" t="str">
        <f t="shared" si="4"/>
        <v>Pig|700to900</v>
      </c>
      <c r="J280" s="98">
        <v>8.2651136796556543E-2</v>
      </c>
      <c r="K280" s="98">
        <v>63.936999324171772</v>
      </c>
      <c r="L280" s="98">
        <v>8.2651136796556543E-2</v>
      </c>
      <c r="M280" s="98">
        <v>63.936999324171772</v>
      </c>
    </row>
    <row r="281" spans="1:13">
      <c r="A281" s="101" t="s">
        <v>428</v>
      </c>
      <c r="B281" s="102" t="s">
        <v>262</v>
      </c>
      <c r="C281" s="102" t="b">
        <v>1</v>
      </c>
      <c r="D281" s="102" t="s">
        <v>228</v>
      </c>
      <c r="E281" s="101" t="s">
        <v>229</v>
      </c>
      <c r="F281" s="101" t="s">
        <v>438</v>
      </c>
      <c r="G281" s="98">
        <v>6.9918119580885993E-2</v>
      </c>
      <c r="H281" s="98">
        <v>68.605024323971008</v>
      </c>
      <c r="I281" s="3" t="str">
        <f t="shared" si="4"/>
        <v>Poultry|700to900</v>
      </c>
      <c r="J281" s="98">
        <v>6.9918119580885993E-2</v>
      </c>
      <c r="K281" s="98">
        <v>68.605024323971008</v>
      </c>
      <c r="L281" s="98">
        <v>6.9918119580885993E-2</v>
      </c>
      <c r="M281" s="98">
        <v>68.605024323971008</v>
      </c>
    </row>
    <row r="282" spans="1:13">
      <c r="A282" s="101" t="s">
        <v>428</v>
      </c>
      <c r="B282" s="102" t="s">
        <v>267</v>
      </c>
      <c r="C282" s="102" t="b">
        <v>1</v>
      </c>
      <c r="D282" s="102" t="s">
        <v>228</v>
      </c>
      <c r="E282" s="101" t="s">
        <v>229</v>
      </c>
      <c r="F282" s="101" t="s">
        <v>439</v>
      </c>
      <c r="G282" s="98">
        <v>8.4308163851246315E-2</v>
      </c>
      <c r="H282" s="98">
        <v>41.234624559477133</v>
      </c>
      <c r="I282" s="3" t="str">
        <f t="shared" si="4"/>
        <v>Dairy|700to900</v>
      </c>
      <c r="J282" s="98">
        <v>8.4308163851246315E-2</v>
      </c>
      <c r="K282" s="98">
        <v>41.234624559477133</v>
      </c>
      <c r="L282" s="98">
        <v>8.4308163851246315E-2</v>
      </c>
      <c r="M282" s="98">
        <v>41.234624559477133</v>
      </c>
    </row>
    <row r="283" spans="1:13">
      <c r="A283" s="101" t="s">
        <v>428</v>
      </c>
      <c r="B283" s="102" t="s">
        <v>271</v>
      </c>
      <c r="C283" s="102" t="b">
        <v>1</v>
      </c>
      <c r="D283" s="102" t="s">
        <v>228</v>
      </c>
      <c r="E283" s="101" t="s">
        <v>229</v>
      </c>
      <c r="F283" s="101" t="s">
        <v>440</v>
      </c>
      <c r="G283" s="98">
        <v>5.049109156942181E-2</v>
      </c>
      <c r="H283" s="98">
        <v>11.740645874552104</v>
      </c>
      <c r="I283" s="3" t="str">
        <f t="shared" si="4"/>
        <v>Lowland|700to900</v>
      </c>
      <c r="J283" s="98">
        <v>9.8554608837314969E-2</v>
      </c>
      <c r="K283" s="98">
        <v>10.417133708636628</v>
      </c>
      <c r="L283" s="98">
        <v>9.4185672585482716E-2</v>
      </c>
      <c r="M283" s="98">
        <v>11.161609723938234</v>
      </c>
    </row>
    <row r="284" spans="1:13">
      <c r="A284" s="101" t="s">
        <v>428</v>
      </c>
      <c r="B284" s="102" t="s">
        <v>271</v>
      </c>
      <c r="C284" s="102" t="b">
        <v>1</v>
      </c>
      <c r="D284" s="102" t="s">
        <v>228</v>
      </c>
      <c r="E284" s="101" t="s">
        <v>232</v>
      </c>
      <c r="F284" s="101" t="s">
        <v>441</v>
      </c>
      <c r="G284" s="98">
        <v>0.14661812610520814</v>
      </c>
      <c r="H284" s="98">
        <v>9.0936215427211522</v>
      </c>
      <c r="I284" s="3" t="str">
        <f t="shared" si="4"/>
        <v>Lowland|700to900</v>
      </c>
      <c r="J284" s="98"/>
      <c r="K284" s="98"/>
      <c r="L284" s="98"/>
      <c r="M284" s="98"/>
    </row>
    <row r="285" spans="1:13">
      <c r="A285" s="101" t="s">
        <v>428</v>
      </c>
      <c r="B285" s="102" t="s">
        <v>271</v>
      </c>
      <c r="C285" s="102" t="b">
        <v>1</v>
      </c>
      <c r="D285" s="102" t="s">
        <v>238</v>
      </c>
      <c r="E285" s="101" t="s">
        <v>229</v>
      </c>
      <c r="F285" s="101" t="s">
        <v>442</v>
      </c>
      <c r="G285" s="98">
        <v>8.5447800081818195E-2</v>
      </c>
      <c r="H285" s="98">
        <v>12.650561754541448</v>
      </c>
      <c r="I285" s="3" t="str">
        <f t="shared" si="4"/>
        <v>Lowland|900to1200</v>
      </c>
      <c r="J285" s="98">
        <v>8.5447800081818195E-2</v>
      </c>
      <c r="K285" s="98">
        <v>12.650561754541448</v>
      </c>
      <c r="L285" s="98"/>
      <c r="M285" s="98"/>
    </row>
    <row r="286" spans="1:13">
      <c r="A286" s="101" t="s">
        <v>428</v>
      </c>
      <c r="B286" s="102" t="s">
        <v>280</v>
      </c>
      <c r="C286" s="102" t="b">
        <v>1</v>
      </c>
      <c r="D286" s="102" t="s">
        <v>228</v>
      </c>
      <c r="E286" s="101" t="s">
        <v>229</v>
      </c>
      <c r="F286" s="101" t="s">
        <v>443</v>
      </c>
      <c r="G286" s="98">
        <v>7.7392701505460612E-2</v>
      </c>
      <c r="H286" s="98">
        <v>24.268694635980943</v>
      </c>
      <c r="I286" s="3" t="str">
        <f t="shared" si="4"/>
        <v>Mixed|700to900</v>
      </c>
      <c r="J286" s="98">
        <v>7.7392701505460612E-2</v>
      </c>
      <c r="K286" s="98">
        <v>24.268694635980943</v>
      </c>
      <c r="L286" s="98">
        <v>0.10501091177665081</v>
      </c>
      <c r="M286" s="98">
        <v>25.056089213799261</v>
      </c>
    </row>
    <row r="287" spans="1:13">
      <c r="A287" s="101" t="s">
        <v>428</v>
      </c>
      <c r="B287" s="102" t="s">
        <v>280</v>
      </c>
      <c r="C287" s="102" t="b">
        <v>1</v>
      </c>
      <c r="D287" s="102" t="s">
        <v>238</v>
      </c>
      <c r="E287" s="101" t="s">
        <v>229</v>
      </c>
      <c r="F287" s="101" t="s">
        <v>444</v>
      </c>
      <c r="G287" s="98">
        <v>0.132629122047841</v>
      </c>
      <c r="H287" s="98">
        <v>25.843483791617576</v>
      </c>
      <c r="I287" s="3" t="str">
        <f t="shared" si="4"/>
        <v>Mixed|900to1200</v>
      </c>
      <c r="J287" s="98">
        <v>0.132629122047841</v>
      </c>
      <c r="K287" s="98">
        <v>25.843483791617576</v>
      </c>
      <c r="L287" s="98"/>
      <c r="M287" s="98"/>
    </row>
    <row r="288" spans="1:13">
      <c r="A288" s="101" t="s">
        <v>445</v>
      </c>
      <c r="B288" s="102" t="s">
        <v>227</v>
      </c>
      <c r="C288" s="102" t="b">
        <v>1</v>
      </c>
      <c r="D288" s="102" t="s">
        <v>228</v>
      </c>
      <c r="E288" s="101" t="s">
        <v>229</v>
      </c>
      <c r="F288" s="101" t="s">
        <v>446</v>
      </c>
      <c r="G288" s="98">
        <v>0.1</v>
      </c>
      <c r="H288" s="98">
        <v>28.76</v>
      </c>
      <c r="I288" s="3" t="str">
        <f t="shared" si="4"/>
        <v>Cereals|700to900</v>
      </c>
      <c r="J288" s="98">
        <v>0.58333333333333337</v>
      </c>
      <c r="K288" s="98">
        <v>23.810000000000002</v>
      </c>
      <c r="L288" s="98">
        <v>0.48249999999999998</v>
      </c>
      <c r="M288" s="98">
        <v>25.5</v>
      </c>
    </row>
    <row r="289" spans="1:13">
      <c r="A289" s="101" t="s">
        <v>445</v>
      </c>
      <c r="B289" s="102" t="s">
        <v>227</v>
      </c>
      <c r="C289" s="102" t="b">
        <v>1</v>
      </c>
      <c r="D289" s="102" t="s">
        <v>228</v>
      </c>
      <c r="E289" s="101" t="s">
        <v>232</v>
      </c>
      <c r="F289" s="101" t="s">
        <v>447</v>
      </c>
      <c r="G289" s="98">
        <v>0.7</v>
      </c>
      <c r="H289" s="98">
        <v>22.06</v>
      </c>
      <c r="I289" s="3" t="str">
        <f t="shared" si="4"/>
        <v>Cereals|700to900</v>
      </c>
      <c r="J289" s="98"/>
      <c r="K289" s="98"/>
      <c r="L289" s="98"/>
      <c r="M289" s="98"/>
    </row>
    <row r="290" spans="1:13">
      <c r="A290" s="101" t="s">
        <v>445</v>
      </c>
      <c r="B290" s="102" t="s">
        <v>227</v>
      </c>
      <c r="C290" s="102" t="b">
        <v>1</v>
      </c>
      <c r="D290" s="102" t="s">
        <v>228</v>
      </c>
      <c r="E290" s="101" t="s">
        <v>235</v>
      </c>
      <c r="F290" s="101" t="s">
        <v>448</v>
      </c>
      <c r="G290" s="98">
        <v>0.95</v>
      </c>
      <c r="H290" s="98">
        <v>20.61</v>
      </c>
      <c r="I290" s="3" t="str">
        <f t="shared" si="4"/>
        <v>Cereals|700to900</v>
      </c>
      <c r="J290" s="98"/>
      <c r="K290" s="98"/>
      <c r="L290" s="98"/>
      <c r="M290" s="98"/>
    </row>
    <row r="291" spans="1:13">
      <c r="A291" s="101" t="s">
        <v>445</v>
      </c>
      <c r="B291" s="102" t="s">
        <v>227</v>
      </c>
      <c r="C291" s="102" t="b">
        <v>1</v>
      </c>
      <c r="D291" s="102" t="s">
        <v>238</v>
      </c>
      <c r="E291" s="101" t="s">
        <v>229</v>
      </c>
      <c r="F291" s="101" t="s">
        <v>449</v>
      </c>
      <c r="G291" s="98">
        <v>0.18</v>
      </c>
      <c r="H291" s="98">
        <v>30.57</v>
      </c>
      <c r="I291" s="3" t="str">
        <f t="shared" si="4"/>
        <v>Cereals|900to1200</v>
      </c>
      <c r="J291" s="98">
        <v>0.18</v>
      </c>
      <c r="K291" s="98">
        <v>30.57</v>
      </c>
      <c r="L291" s="98"/>
      <c r="M291" s="98"/>
    </row>
    <row r="292" spans="1:13">
      <c r="A292" s="101" t="s">
        <v>445</v>
      </c>
      <c r="B292" s="102" t="s">
        <v>240</v>
      </c>
      <c r="C292" s="102" t="b">
        <v>1</v>
      </c>
      <c r="D292" s="102" t="s">
        <v>228</v>
      </c>
      <c r="E292" s="101" t="s">
        <v>229</v>
      </c>
      <c r="F292" s="101" t="s">
        <v>450</v>
      </c>
      <c r="G292" s="98">
        <v>0.08</v>
      </c>
      <c r="H292" s="98">
        <v>21.65</v>
      </c>
      <c r="I292" s="3" t="str">
        <f t="shared" si="4"/>
        <v>General|700to900</v>
      </c>
      <c r="J292" s="98">
        <v>0.43333333333333329</v>
      </c>
      <c r="K292" s="98">
        <v>17.546666666666663</v>
      </c>
      <c r="L292" s="98">
        <v>0.36</v>
      </c>
      <c r="M292" s="98">
        <v>18.954999999999998</v>
      </c>
    </row>
    <row r="293" spans="1:13">
      <c r="A293" s="101" t="s">
        <v>445</v>
      </c>
      <c r="B293" s="102" t="s">
        <v>240</v>
      </c>
      <c r="C293" s="102" t="b">
        <v>1</v>
      </c>
      <c r="D293" s="102" t="s">
        <v>228</v>
      </c>
      <c r="E293" s="101" t="s">
        <v>232</v>
      </c>
      <c r="F293" s="101" t="s">
        <v>451</v>
      </c>
      <c r="G293" s="98">
        <v>0.49</v>
      </c>
      <c r="H293" s="98">
        <v>16.23</v>
      </c>
      <c r="I293" s="3" t="str">
        <f t="shared" si="4"/>
        <v>General|700to900</v>
      </c>
      <c r="J293" s="98"/>
      <c r="K293" s="98"/>
      <c r="L293" s="98"/>
      <c r="M293" s="98"/>
    </row>
    <row r="294" spans="1:13">
      <c r="A294" s="101" t="s">
        <v>445</v>
      </c>
      <c r="B294" s="102" t="s">
        <v>240</v>
      </c>
      <c r="C294" s="102" t="b">
        <v>1</v>
      </c>
      <c r="D294" s="102" t="s">
        <v>228</v>
      </c>
      <c r="E294" s="101" t="s">
        <v>235</v>
      </c>
      <c r="F294" s="101" t="s">
        <v>452</v>
      </c>
      <c r="G294" s="98">
        <v>0.73</v>
      </c>
      <c r="H294" s="98">
        <v>14.76</v>
      </c>
      <c r="I294" s="3" t="str">
        <f t="shared" si="4"/>
        <v>General|700to900</v>
      </c>
      <c r="J294" s="98"/>
      <c r="K294" s="98"/>
      <c r="L294" s="98"/>
      <c r="M294" s="98"/>
    </row>
    <row r="295" spans="1:13">
      <c r="A295" s="101" t="s">
        <v>445</v>
      </c>
      <c r="B295" s="102" t="s">
        <v>240</v>
      </c>
      <c r="C295" s="102" t="b">
        <v>1</v>
      </c>
      <c r="D295" s="102" t="s">
        <v>238</v>
      </c>
      <c r="E295" s="101" t="s">
        <v>229</v>
      </c>
      <c r="F295" s="101" t="s">
        <v>453</v>
      </c>
      <c r="G295" s="98">
        <v>0.14000000000000001</v>
      </c>
      <c r="H295" s="98">
        <v>23.18</v>
      </c>
      <c r="I295" s="3" t="str">
        <f t="shared" si="4"/>
        <v>General|900to1200</v>
      </c>
      <c r="J295" s="98">
        <v>0.14000000000000001</v>
      </c>
      <c r="K295" s="98">
        <v>23.18</v>
      </c>
      <c r="L295" s="98"/>
      <c r="M295" s="98"/>
    </row>
    <row r="296" spans="1:13">
      <c r="A296" s="101" t="s">
        <v>445</v>
      </c>
      <c r="B296" s="102" t="s">
        <v>249</v>
      </c>
      <c r="C296" s="102" t="b">
        <v>1</v>
      </c>
      <c r="D296" s="102" t="s">
        <v>228</v>
      </c>
      <c r="E296" s="101" t="s">
        <v>229</v>
      </c>
      <c r="F296" s="101" t="s">
        <v>454</v>
      </c>
      <c r="G296" s="98">
        <v>0.09</v>
      </c>
      <c r="H296" s="98">
        <v>21.82</v>
      </c>
      <c r="I296" s="3" t="str">
        <f t="shared" si="4"/>
        <v>Horticulture|700to900</v>
      </c>
      <c r="J296" s="98">
        <v>0.47</v>
      </c>
      <c r="K296" s="98">
        <v>18.11</v>
      </c>
      <c r="L296" s="98">
        <v>0.36666666666666664</v>
      </c>
      <c r="M296" s="98">
        <v>19.88</v>
      </c>
    </row>
    <row r="297" spans="1:13">
      <c r="A297" s="101" t="s">
        <v>445</v>
      </c>
      <c r="B297" s="102" t="s">
        <v>249</v>
      </c>
      <c r="C297" s="102" t="b">
        <v>1</v>
      </c>
      <c r="D297" s="102" t="s">
        <v>228</v>
      </c>
      <c r="E297" s="101" t="s">
        <v>235</v>
      </c>
      <c r="F297" s="101" t="s">
        <v>455</v>
      </c>
      <c r="G297" s="98">
        <v>0.85</v>
      </c>
      <c r="H297" s="98">
        <v>14.4</v>
      </c>
      <c r="I297" s="3" t="str">
        <f t="shared" si="4"/>
        <v>Horticulture|700to900</v>
      </c>
      <c r="J297" s="98"/>
      <c r="K297" s="98"/>
      <c r="L297" s="98"/>
      <c r="M297" s="98"/>
    </row>
    <row r="298" spans="1:13">
      <c r="A298" s="101" t="s">
        <v>445</v>
      </c>
      <c r="B298" s="102" t="s">
        <v>249</v>
      </c>
      <c r="C298" s="102" t="b">
        <v>1</v>
      </c>
      <c r="D298" s="102" t="s">
        <v>238</v>
      </c>
      <c r="E298" s="101" t="s">
        <v>229</v>
      </c>
      <c r="F298" s="101" t="s">
        <v>456</v>
      </c>
      <c r="G298" s="98">
        <v>0.16</v>
      </c>
      <c r="H298" s="98">
        <v>23.42</v>
      </c>
      <c r="I298" s="3" t="str">
        <f t="shared" si="4"/>
        <v>Horticulture|900to1200</v>
      </c>
      <c r="J298" s="98">
        <v>0.16</v>
      </c>
      <c r="K298" s="98">
        <v>23.42</v>
      </c>
      <c r="L298" s="98"/>
      <c r="M298" s="98"/>
    </row>
    <row r="299" spans="1:13">
      <c r="A299" s="101" t="s">
        <v>445</v>
      </c>
      <c r="B299" s="102" t="s">
        <v>262</v>
      </c>
      <c r="C299" s="102" t="b">
        <v>1</v>
      </c>
      <c r="D299" s="102" t="s">
        <v>228</v>
      </c>
      <c r="E299" s="101" t="s">
        <v>229</v>
      </c>
      <c r="F299" s="101" t="s">
        <v>457</v>
      </c>
      <c r="G299" s="98">
        <v>0.09</v>
      </c>
      <c r="H299" s="98">
        <v>78.56</v>
      </c>
      <c r="I299" s="3" t="str">
        <f t="shared" si="4"/>
        <v>Poultry|700to900</v>
      </c>
      <c r="J299" s="98">
        <v>0.09</v>
      </c>
      <c r="K299" s="98">
        <v>78.56</v>
      </c>
      <c r="L299" s="98">
        <v>0.13</v>
      </c>
      <c r="M299" s="98">
        <v>81.13666666666667</v>
      </c>
    </row>
    <row r="300" spans="1:13">
      <c r="A300" s="101" t="s">
        <v>445</v>
      </c>
      <c r="B300" s="102" t="s">
        <v>262</v>
      </c>
      <c r="C300" s="102" t="b">
        <v>0</v>
      </c>
      <c r="D300" s="102" t="s">
        <v>238</v>
      </c>
      <c r="E300" s="101" t="s">
        <v>229</v>
      </c>
      <c r="F300" s="101" t="s">
        <v>458</v>
      </c>
      <c r="G300" s="98">
        <v>0.15</v>
      </c>
      <c r="H300" s="98">
        <v>82.28</v>
      </c>
      <c r="I300" s="3" t="str">
        <f t="shared" si="4"/>
        <v>Poultry|900to1200</v>
      </c>
      <c r="J300" s="98">
        <v>0.15</v>
      </c>
      <c r="K300" s="98">
        <v>82.28</v>
      </c>
      <c r="L300" s="98"/>
      <c r="M300" s="98"/>
    </row>
    <row r="301" spans="1:13">
      <c r="A301" s="101" t="s">
        <v>445</v>
      </c>
      <c r="B301" s="102" t="s">
        <v>262</v>
      </c>
      <c r="C301" s="102" t="b">
        <v>1</v>
      </c>
      <c r="D301" s="102" t="s">
        <v>238</v>
      </c>
      <c r="E301" s="101" t="s">
        <v>229</v>
      </c>
      <c r="F301" s="101" t="s">
        <v>459</v>
      </c>
      <c r="G301" s="98">
        <v>0.15</v>
      </c>
      <c r="H301" s="98">
        <v>82.57</v>
      </c>
      <c r="I301" s="3" t="str">
        <f t="shared" si="4"/>
        <v>Poultry|900to1200</v>
      </c>
      <c r="J301" s="98"/>
      <c r="K301" s="98"/>
      <c r="L301" s="98"/>
      <c r="M301" s="98"/>
    </row>
    <row r="302" spans="1:13">
      <c r="A302" s="101" t="s">
        <v>445</v>
      </c>
      <c r="B302" s="102" t="s">
        <v>267</v>
      </c>
      <c r="C302" s="102" t="b">
        <v>1</v>
      </c>
      <c r="D302" s="102" t="s">
        <v>228</v>
      </c>
      <c r="E302" s="101" t="s">
        <v>229</v>
      </c>
      <c r="F302" s="101" t="s">
        <v>460</v>
      </c>
      <c r="G302" s="98">
        <v>0.12</v>
      </c>
      <c r="H302" s="98">
        <v>47.12</v>
      </c>
      <c r="I302" s="3" t="str">
        <f t="shared" si="4"/>
        <v>Dairy|700to900</v>
      </c>
      <c r="J302" s="98">
        <v>0.67999999999999994</v>
      </c>
      <c r="K302" s="98">
        <v>34.14</v>
      </c>
      <c r="L302" s="98">
        <v>0.67999999999999994</v>
      </c>
      <c r="M302" s="98">
        <v>34.14</v>
      </c>
    </row>
    <row r="303" spans="1:13">
      <c r="A303" s="101" t="s">
        <v>445</v>
      </c>
      <c r="B303" s="102" t="s">
        <v>267</v>
      </c>
      <c r="C303" s="102" t="b">
        <v>1</v>
      </c>
      <c r="D303" s="102" t="s">
        <v>228</v>
      </c>
      <c r="E303" s="101" t="s">
        <v>235</v>
      </c>
      <c r="F303" s="101" t="s">
        <v>461</v>
      </c>
      <c r="G303" s="98">
        <v>1.24</v>
      </c>
      <c r="H303" s="98">
        <v>21.16</v>
      </c>
      <c r="I303" s="3" t="str">
        <f t="shared" si="4"/>
        <v>Dairy|700to900</v>
      </c>
      <c r="J303" s="98"/>
      <c r="K303" s="98"/>
      <c r="L303" s="98"/>
      <c r="M303" s="98"/>
    </row>
    <row r="304" spans="1:13">
      <c r="A304" s="101" t="s">
        <v>445</v>
      </c>
      <c r="B304" s="102" t="s">
        <v>271</v>
      </c>
      <c r="C304" s="102" t="b">
        <v>1</v>
      </c>
      <c r="D304" s="102" t="s">
        <v>228</v>
      </c>
      <c r="E304" s="101" t="s">
        <v>229</v>
      </c>
      <c r="F304" s="101" t="s">
        <v>462</v>
      </c>
      <c r="G304" s="98">
        <v>0.06</v>
      </c>
      <c r="H304" s="98">
        <v>13.13</v>
      </c>
      <c r="I304" s="3" t="str">
        <f t="shared" si="4"/>
        <v>Lowland|700to900</v>
      </c>
      <c r="J304" s="98">
        <v>0.27999999999999997</v>
      </c>
      <c r="K304" s="98">
        <v>10.209999999999999</v>
      </c>
      <c r="L304" s="98">
        <v>0.21200000000000002</v>
      </c>
      <c r="M304" s="98">
        <v>11.756</v>
      </c>
    </row>
    <row r="305" spans="1:13">
      <c r="A305" s="101" t="s">
        <v>445</v>
      </c>
      <c r="B305" s="102" t="s">
        <v>271</v>
      </c>
      <c r="C305" s="102" t="b">
        <v>1</v>
      </c>
      <c r="D305" s="102" t="s">
        <v>228</v>
      </c>
      <c r="E305" s="101" t="s">
        <v>232</v>
      </c>
      <c r="F305" s="101" t="s">
        <v>463</v>
      </c>
      <c r="G305" s="98">
        <v>0.18</v>
      </c>
      <c r="H305" s="98">
        <v>10.16</v>
      </c>
      <c r="I305" s="3" t="str">
        <f t="shared" si="4"/>
        <v>Lowland|700to900</v>
      </c>
      <c r="J305" s="98"/>
      <c r="K305" s="98"/>
      <c r="L305" s="98"/>
      <c r="M305" s="98"/>
    </row>
    <row r="306" spans="1:13">
      <c r="A306" s="101" t="s">
        <v>445</v>
      </c>
      <c r="B306" s="102" t="s">
        <v>271</v>
      </c>
      <c r="C306" s="102" t="b">
        <v>1</v>
      </c>
      <c r="D306" s="102" t="s">
        <v>228</v>
      </c>
      <c r="E306" s="101" t="s">
        <v>235</v>
      </c>
      <c r="F306" s="101" t="s">
        <v>464</v>
      </c>
      <c r="G306" s="98">
        <v>0.6</v>
      </c>
      <c r="H306" s="98">
        <v>7.34</v>
      </c>
      <c r="I306" s="3" t="str">
        <f t="shared" si="4"/>
        <v>Lowland|700to900</v>
      </c>
      <c r="J306" s="98"/>
      <c r="K306" s="98"/>
      <c r="L306" s="98"/>
      <c r="M306" s="98"/>
    </row>
    <row r="307" spans="1:13">
      <c r="A307" s="101" t="s">
        <v>445</v>
      </c>
      <c r="B307" s="102" t="s">
        <v>271</v>
      </c>
      <c r="C307" s="102" t="b">
        <v>0</v>
      </c>
      <c r="D307" s="102" t="s">
        <v>238</v>
      </c>
      <c r="E307" s="101" t="s">
        <v>229</v>
      </c>
      <c r="F307" s="101" t="s">
        <v>465</v>
      </c>
      <c r="G307" s="98">
        <v>0.11</v>
      </c>
      <c r="H307" s="98">
        <v>14.12</v>
      </c>
      <c r="I307" s="3" t="str">
        <f t="shared" si="4"/>
        <v>Lowland|900to1200</v>
      </c>
      <c r="J307" s="98">
        <v>0.11</v>
      </c>
      <c r="K307" s="98">
        <v>14.12</v>
      </c>
      <c r="L307" s="98"/>
      <c r="M307" s="98"/>
    </row>
    <row r="308" spans="1:13">
      <c r="A308" s="101" t="s">
        <v>445</v>
      </c>
      <c r="B308" s="102" t="s">
        <v>271</v>
      </c>
      <c r="C308" s="102" t="b">
        <v>1</v>
      </c>
      <c r="D308" s="102" t="s">
        <v>238</v>
      </c>
      <c r="E308" s="101" t="s">
        <v>229</v>
      </c>
      <c r="F308" s="101" t="s">
        <v>466</v>
      </c>
      <c r="G308" s="98">
        <v>0.11</v>
      </c>
      <c r="H308" s="98">
        <v>14.03</v>
      </c>
      <c r="I308" s="3" t="str">
        <f t="shared" si="4"/>
        <v>Lowland|900to1200</v>
      </c>
      <c r="J308" s="98"/>
      <c r="K308" s="98"/>
      <c r="L308" s="98"/>
      <c r="M308" s="98"/>
    </row>
    <row r="309" spans="1:13">
      <c r="A309" s="101" t="s">
        <v>445</v>
      </c>
      <c r="B309" s="102" t="s">
        <v>280</v>
      </c>
      <c r="C309" s="102" t="b">
        <v>1</v>
      </c>
      <c r="D309" s="102" t="s">
        <v>228</v>
      </c>
      <c r="E309" s="101" t="s">
        <v>229</v>
      </c>
      <c r="F309" s="101" t="s">
        <v>467</v>
      </c>
      <c r="G309" s="98">
        <v>0.1</v>
      </c>
      <c r="H309" s="98">
        <v>26.32</v>
      </c>
      <c r="I309" s="3" t="str">
        <f t="shared" si="4"/>
        <v>Mixed|700to900</v>
      </c>
      <c r="J309" s="98">
        <v>0.33499999999999996</v>
      </c>
      <c r="K309" s="98">
        <v>23.259999999999998</v>
      </c>
      <c r="L309" s="98">
        <v>0.27999999999999997</v>
      </c>
      <c r="M309" s="98">
        <v>24.823333333333334</v>
      </c>
    </row>
    <row r="310" spans="1:13">
      <c r="A310" s="101" t="s">
        <v>445</v>
      </c>
      <c r="B310" s="102" t="s">
        <v>280</v>
      </c>
      <c r="C310" s="102" t="b">
        <v>1</v>
      </c>
      <c r="D310" s="102" t="s">
        <v>228</v>
      </c>
      <c r="E310" s="101" t="s">
        <v>232</v>
      </c>
      <c r="F310" s="101" t="s">
        <v>468</v>
      </c>
      <c r="G310" s="98">
        <v>0.56999999999999995</v>
      </c>
      <c r="H310" s="98">
        <v>20.2</v>
      </c>
      <c r="I310" s="3" t="str">
        <f t="shared" si="4"/>
        <v>Mixed|700to900</v>
      </c>
      <c r="J310" s="98"/>
      <c r="K310" s="98"/>
      <c r="L310" s="98"/>
      <c r="M310" s="98"/>
    </row>
    <row r="311" spans="1:13">
      <c r="A311" s="101" t="s">
        <v>445</v>
      </c>
      <c r="B311" s="102" t="s">
        <v>280</v>
      </c>
      <c r="C311" s="102" t="b">
        <v>1</v>
      </c>
      <c r="D311" s="102" t="s">
        <v>238</v>
      </c>
      <c r="E311" s="101" t="s">
        <v>229</v>
      </c>
      <c r="F311" s="101" t="s">
        <v>469</v>
      </c>
      <c r="G311" s="98">
        <v>0.17</v>
      </c>
      <c r="H311" s="98">
        <v>27.95</v>
      </c>
      <c r="I311" s="3" t="str">
        <f t="shared" si="4"/>
        <v>Mixed|900to1200</v>
      </c>
      <c r="J311" s="98">
        <v>0.17</v>
      </c>
      <c r="K311" s="98">
        <v>27.95</v>
      </c>
      <c r="L311" s="98"/>
      <c r="M311" s="98"/>
    </row>
    <row r="312" spans="1:13">
      <c r="A312" s="101" t="s">
        <v>470</v>
      </c>
      <c r="B312" s="102" t="s">
        <v>227</v>
      </c>
      <c r="C312" s="102" t="b">
        <v>1</v>
      </c>
      <c r="D312" s="102" t="s">
        <v>228</v>
      </c>
      <c r="E312" s="101" t="s">
        <v>229</v>
      </c>
      <c r="F312" s="101" t="s">
        <v>471</v>
      </c>
      <c r="G312" s="98">
        <v>0.13024675782068865</v>
      </c>
      <c r="H312" s="98">
        <v>27.768902535994339</v>
      </c>
      <c r="I312" s="3" t="str">
        <f t="shared" si="4"/>
        <v>Cereals|700to900</v>
      </c>
      <c r="J312" s="98">
        <v>0.59493058941284194</v>
      </c>
      <c r="K312" s="98">
        <v>22.842278511841346</v>
      </c>
      <c r="L312" s="98">
        <v>0.81453595360179187</v>
      </c>
      <c r="M312" s="98">
        <v>26.833462845367041</v>
      </c>
    </row>
    <row r="313" spans="1:13">
      <c r="A313" s="101" t="s">
        <v>470</v>
      </c>
      <c r="B313" s="102" t="s">
        <v>227</v>
      </c>
      <c r="C313" s="102" t="b">
        <v>0</v>
      </c>
      <c r="D313" s="102" t="s">
        <v>228</v>
      </c>
      <c r="E313" s="101" t="s">
        <v>232</v>
      </c>
      <c r="F313" s="101" t="s">
        <v>472</v>
      </c>
      <c r="G313" s="98">
        <v>0.69552041452774482</v>
      </c>
      <c r="H313" s="98">
        <v>21.183582085293754</v>
      </c>
      <c r="I313" s="3" t="str">
        <f t="shared" si="4"/>
        <v>Cereals|700to900</v>
      </c>
      <c r="J313" s="98"/>
      <c r="K313" s="98"/>
      <c r="L313" s="98"/>
      <c r="M313" s="98"/>
    </row>
    <row r="314" spans="1:13">
      <c r="A314" s="101" t="s">
        <v>470</v>
      </c>
      <c r="B314" s="102" t="s">
        <v>227</v>
      </c>
      <c r="C314" s="102" t="b">
        <v>1</v>
      </c>
      <c r="D314" s="102" t="s">
        <v>228</v>
      </c>
      <c r="E314" s="101" t="s">
        <v>232</v>
      </c>
      <c r="F314" s="101" t="s">
        <v>473</v>
      </c>
      <c r="G314" s="98">
        <v>0.69547906115664548</v>
      </c>
      <c r="H314" s="98">
        <v>21.125395249290079</v>
      </c>
      <c r="I314" s="3" t="str">
        <f t="shared" si="4"/>
        <v>Cereals|700to900</v>
      </c>
      <c r="J314" s="98"/>
      <c r="K314" s="98"/>
      <c r="L314" s="98"/>
      <c r="M314" s="98"/>
    </row>
    <row r="315" spans="1:13">
      <c r="A315" s="101" t="s">
        <v>470</v>
      </c>
      <c r="B315" s="102" t="s">
        <v>227</v>
      </c>
      <c r="C315" s="102" t="b">
        <v>1</v>
      </c>
      <c r="D315" s="102" t="s">
        <v>228</v>
      </c>
      <c r="E315" s="101" t="s">
        <v>235</v>
      </c>
      <c r="F315" s="101" t="s">
        <v>474</v>
      </c>
      <c r="G315" s="98">
        <v>0.95902459589009248</v>
      </c>
      <c r="H315" s="98">
        <v>19.57435091423595</v>
      </c>
      <c r="I315" s="3" t="str">
        <f t="shared" si="4"/>
        <v>Cereals|700to900</v>
      </c>
      <c r="J315" s="98"/>
      <c r="K315" s="98"/>
      <c r="L315" s="98"/>
      <c r="M315" s="98"/>
    </row>
    <row r="316" spans="1:13">
      <c r="A316" s="101" t="s">
        <v>470</v>
      </c>
      <c r="B316" s="102" t="s">
        <v>227</v>
      </c>
      <c r="C316" s="102" t="b">
        <v>0</v>
      </c>
      <c r="D316" s="102" t="s">
        <v>238</v>
      </c>
      <c r="E316" s="101" t="s">
        <v>229</v>
      </c>
      <c r="F316" s="101" t="s">
        <v>475</v>
      </c>
      <c r="G316" s="98">
        <v>0.22994796929090908</v>
      </c>
      <c r="H316" s="98">
        <v>29.58945405741553</v>
      </c>
      <c r="I316" s="3" t="str">
        <f t="shared" si="4"/>
        <v>Cereals|900to1200</v>
      </c>
      <c r="J316" s="98">
        <v>0.22994796929090908</v>
      </c>
      <c r="K316" s="98">
        <v>29.58945405741553</v>
      </c>
      <c r="L316" s="98"/>
      <c r="M316" s="98"/>
    </row>
    <row r="317" spans="1:13">
      <c r="A317" s="101" t="s">
        <v>470</v>
      </c>
      <c r="B317" s="102" t="s">
        <v>227</v>
      </c>
      <c r="C317" s="102" t="b">
        <v>1</v>
      </c>
      <c r="D317" s="102" t="s">
        <v>238</v>
      </c>
      <c r="E317" s="101" t="s">
        <v>229</v>
      </c>
      <c r="F317" s="101" t="s">
        <v>476</v>
      </c>
      <c r="G317" s="98">
        <v>0.22994077397339599</v>
      </c>
      <c r="H317" s="98">
        <v>29.500324677689218</v>
      </c>
      <c r="I317" s="3" t="str">
        <f t="shared" si="4"/>
        <v>Cereals|900to1200</v>
      </c>
      <c r="J317" s="98"/>
      <c r="K317" s="98"/>
      <c r="L317" s="98"/>
      <c r="M317" s="98"/>
    </row>
    <row r="318" spans="1:13">
      <c r="A318" s="101" t="s">
        <v>470</v>
      </c>
      <c r="B318" s="102" t="s">
        <v>227</v>
      </c>
      <c r="C318" s="102" t="b">
        <v>1</v>
      </c>
      <c r="D318" s="102" t="s">
        <v>302</v>
      </c>
      <c r="E318" s="101" t="s">
        <v>232</v>
      </c>
      <c r="F318" s="101" t="s">
        <v>477</v>
      </c>
      <c r="G318" s="98">
        <v>2.7615921025530676</v>
      </c>
      <c r="H318" s="98">
        <v>39.092230397650425</v>
      </c>
      <c r="I318" s="3" t="str">
        <f t="shared" ref="I318:I381" si="5">B318&amp;"|"&amp;D318</f>
        <v>Cereals|Over1500</v>
      </c>
      <c r="J318" s="98">
        <v>2.7615921025530676</v>
      </c>
      <c r="K318" s="98">
        <v>39.092230397650425</v>
      </c>
      <c r="L318" s="98"/>
      <c r="M318" s="98"/>
    </row>
    <row r="319" spans="1:13">
      <c r="A319" s="101" t="s">
        <v>470</v>
      </c>
      <c r="B319" s="102" t="s">
        <v>240</v>
      </c>
      <c r="C319" s="102" t="b">
        <v>1</v>
      </c>
      <c r="D319" s="102" t="s">
        <v>228</v>
      </c>
      <c r="E319" s="101" t="s">
        <v>229</v>
      </c>
      <c r="F319" s="101" t="s">
        <v>478</v>
      </c>
      <c r="G319" s="98">
        <v>0.10920513458276333</v>
      </c>
      <c r="H319" s="98">
        <v>25.522279413427448</v>
      </c>
      <c r="I319" s="3" t="str">
        <f t="shared" si="5"/>
        <v>General|700to900</v>
      </c>
      <c r="J319" s="98">
        <v>0.47804290103470093</v>
      </c>
      <c r="K319" s="98">
        <v>20.070072746001511</v>
      </c>
      <c r="L319" s="98">
        <v>0.41634047076785968</v>
      </c>
      <c r="M319" s="98">
        <v>23.012932911061494</v>
      </c>
    </row>
    <row r="320" spans="1:13">
      <c r="A320" s="101" t="s">
        <v>470</v>
      </c>
      <c r="B320" s="102" t="s">
        <v>240</v>
      </c>
      <c r="C320" s="102" t="b">
        <v>0</v>
      </c>
      <c r="D320" s="102" t="s">
        <v>228</v>
      </c>
      <c r="E320" s="101" t="s">
        <v>232</v>
      </c>
      <c r="F320" s="101" t="s">
        <v>479</v>
      </c>
      <c r="G320" s="98">
        <v>0.5374994121788661</v>
      </c>
      <c r="H320" s="98">
        <v>18.41672003519281</v>
      </c>
      <c r="I320" s="3" t="str">
        <f t="shared" si="5"/>
        <v>General|700to900</v>
      </c>
      <c r="J320" s="98"/>
      <c r="K320" s="98"/>
      <c r="L320" s="98"/>
      <c r="M320" s="98"/>
    </row>
    <row r="321" spans="1:13">
      <c r="A321" s="101" t="s">
        <v>470</v>
      </c>
      <c r="B321" s="102" t="s">
        <v>240</v>
      </c>
      <c r="C321" s="102" t="b">
        <v>1</v>
      </c>
      <c r="D321" s="102" t="s">
        <v>228</v>
      </c>
      <c r="E321" s="101" t="s">
        <v>232</v>
      </c>
      <c r="F321" s="101" t="s">
        <v>480</v>
      </c>
      <c r="G321" s="98">
        <v>0.5374994121788661</v>
      </c>
      <c r="H321" s="98">
        <v>18.370704424885751</v>
      </c>
      <c r="I321" s="3" t="str">
        <f t="shared" si="5"/>
        <v>General|700to900</v>
      </c>
      <c r="J321" s="98"/>
      <c r="K321" s="98"/>
      <c r="L321" s="98"/>
      <c r="M321" s="98"/>
    </row>
    <row r="322" spans="1:13">
      <c r="A322" s="101" t="s">
        <v>470</v>
      </c>
      <c r="B322" s="102" t="s">
        <v>240</v>
      </c>
      <c r="C322" s="102" t="b">
        <v>1</v>
      </c>
      <c r="D322" s="102" t="s">
        <v>228</v>
      </c>
      <c r="E322" s="101" t="s">
        <v>235</v>
      </c>
      <c r="F322" s="101" t="s">
        <v>481</v>
      </c>
      <c r="G322" s="98">
        <v>0.7874241563424732</v>
      </c>
      <c r="H322" s="98">
        <v>16.271218789384278</v>
      </c>
      <c r="I322" s="3" t="str">
        <f t="shared" si="5"/>
        <v>General|700to900</v>
      </c>
      <c r="J322" s="98"/>
      <c r="K322" s="98"/>
      <c r="L322" s="98"/>
      <c r="M322" s="98"/>
    </row>
    <row r="323" spans="1:13">
      <c r="A323" s="101" t="s">
        <v>470</v>
      </c>
      <c r="B323" s="102" t="s">
        <v>240</v>
      </c>
      <c r="C323" s="102" t="b">
        <v>0</v>
      </c>
      <c r="D323" s="102" t="s">
        <v>238</v>
      </c>
      <c r="E323" s="101" t="s">
        <v>229</v>
      </c>
      <c r="F323" s="101" t="s">
        <v>482</v>
      </c>
      <c r="G323" s="98">
        <v>0.19780352610996363</v>
      </c>
      <c r="H323" s="98">
        <v>27.223831758590471</v>
      </c>
      <c r="I323" s="3" t="str">
        <f t="shared" si="5"/>
        <v>General|900to1200</v>
      </c>
      <c r="J323" s="98">
        <v>0.19780352610996363</v>
      </c>
      <c r="K323" s="98">
        <v>27.223831758590471</v>
      </c>
      <c r="L323" s="98"/>
      <c r="M323" s="98"/>
    </row>
    <row r="324" spans="1:13">
      <c r="A324" s="101" t="s">
        <v>470</v>
      </c>
      <c r="B324" s="102" t="s">
        <v>240</v>
      </c>
      <c r="C324" s="102" t="b">
        <v>1</v>
      </c>
      <c r="D324" s="102" t="s">
        <v>238</v>
      </c>
      <c r="E324" s="101" t="s">
        <v>229</v>
      </c>
      <c r="F324" s="101" t="s">
        <v>483</v>
      </c>
      <c r="G324" s="98">
        <v>0.19780352610996363</v>
      </c>
      <c r="H324" s="98">
        <v>27.151377085147796</v>
      </c>
      <c r="I324" s="3" t="str">
        <f t="shared" si="5"/>
        <v>General|900to1200</v>
      </c>
      <c r="J324" s="98"/>
      <c r="K324" s="98"/>
      <c r="L324" s="98"/>
      <c r="M324" s="98"/>
    </row>
    <row r="325" spans="1:13">
      <c r="A325" s="101" t="s">
        <v>470</v>
      </c>
      <c r="B325" s="102" t="s">
        <v>240</v>
      </c>
      <c r="C325" s="102" t="b">
        <v>1</v>
      </c>
      <c r="D325" s="102" t="s">
        <v>302</v>
      </c>
      <c r="E325" s="101" t="s">
        <v>229</v>
      </c>
      <c r="F325" s="101" t="s">
        <v>484</v>
      </c>
      <c r="G325" s="98">
        <v>0.54714812787212186</v>
      </c>
      <c r="H325" s="98">
        <v>28.13439887080191</v>
      </c>
      <c r="I325" s="3" t="str">
        <f t="shared" si="5"/>
        <v>General|Over1500</v>
      </c>
      <c r="J325" s="98">
        <v>0.54714812787212186</v>
      </c>
      <c r="K325" s="98">
        <v>28.13439887080191</v>
      </c>
      <c r="L325" s="98"/>
      <c r="M325" s="98"/>
    </row>
    <row r="326" spans="1:13">
      <c r="A326" s="101" t="s">
        <v>470</v>
      </c>
      <c r="B326" s="102" t="s">
        <v>249</v>
      </c>
      <c r="C326" s="102" t="b">
        <v>1</v>
      </c>
      <c r="D326" s="102" t="s">
        <v>228</v>
      </c>
      <c r="E326" s="101" t="s">
        <v>229</v>
      </c>
      <c r="F326" s="101" t="s">
        <v>485</v>
      </c>
      <c r="G326" s="98">
        <v>0.12687028361813557</v>
      </c>
      <c r="H326" s="98">
        <v>26.96432324732011</v>
      </c>
      <c r="I326" s="3" t="str">
        <f t="shared" si="5"/>
        <v>Horticulture|700to900</v>
      </c>
      <c r="J326" s="98">
        <v>0.40049220233689348</v>
      </c>
      <c r="K326" s="98">
        <v>23.017781688199726</v>
      </c>
      <c r="L326" s="98">
        <v>0.34486861501539673</v>
      </c>
      <c r="M326" s="98">
        <v>24.896279862310124</v>
      </c>
    </row>
    <row r="327" spans="1:13">
      <c r="A327" s="101" t="s">
        <v>470</v>
      </c>
      <c r="B327" s="102" t="s">
        <v>249</v>
      </c>
      <c r="C327" s="102" t="b">
        <v>1</v>
      </c>
      <c r="D327" s="102" t="s">
        <v>228</v>
      </c>
      <c r="E327" s="101" t="s">
        <v>232</v>
      </c>
      <c r="F327" s="101" t="s">
        <v>486</v>
      </c>
      <c r="G327" s="98">
        <v>0.67411412105565138</v>
      </c>
      <c r="H327" s="98">
        <v>19.071240129079342</v>
      </c>
      <c r="I327" s="3" t="str">
        <f t="shared" si="5"/>
        <v>Horticulture|700to900</v>
      </c>
      <c r="J327" s="98"/>
      <c r="K327" s="98"/>
      <c r="L327" s="98"/>
      <c r="M327" s="98"/>
    </row>
    <row r="328" spans="1:13">
      <c r="A328" s="101" t="s">
        <v>470</v>
      </c>
      <c r="B328" s="102" t="s">
        <v>249</v>
      </c>
      <c r="C328" s="102" t="b">
        <v>1</v>
      </c>
      <c r="D328" s="102" t="s">
        <v>238</v>
      </c>
      <c r="E328" s="101" t="s">
        <v>229</v>
      </c>
      <c r="F328" s="101" t="s">
        <v>487</v>
      </c>
      <c r="G328" s="98">
        <v>0.23362144037240323</v>
      </c>
      <c r="H328" s="98">
        <v>28.653276210530922</v>
      </c>
      <c r="I328" s="3" t="str">
        <f t="shared" si="5"/>
        <v>Horticulture|900to1200</v>
      </c>
      <c r="J328" s="98">
        <v>0.23362144037240323</v>
      </c>
      <c r="K328" s="98">
        <v>28.653276210530922</v>
      </c>
      <c r="L328" s="98"/>
      <c r="M328" s="98"/>
    </row>
    <row r="329" spans="1:13">
      <c r="A329" s="101" t="s">
        <v>470</v>
      </c>
      <c r="B329" s="102" t="s">
        <v>256</v>
      </c>
      <c r="C329" s="102" t="b">
        <v>1</v>
      </c>
      <c r="D329" s="102" t="s">
        <v>228</v>
      </c>
      <c r="E329" s="101" t="s">
        <v>229</v>
      </c>
      <c r="F329" s="101" t="s">
        <v>488</v>
      </c>
      <c r="G329" s="98">
        <v>0.13106928348944047</v>
      </c>
      <c r="H329" s="98">
        <v>58.201243043987482</v>
      </c>
      <c r="I329" s="3" t="str">
        <f t="shared" si="5"/>
        <v>Pig|700to900</v>
      </c>
      <c r="J329" s="98">
        <v>0.36257559882350954</v>
      </c>
      <c r="K329" s="98">
        <v>49.090404206419876</v>
      </c>
      <c r="L329" s="98">
        <v>0.29423384025567395</v>
      </c>
      <c r="M329" s="98">
        <v>55.325606942118284</v>
      </c>
    </row>
    <row r="330" spans="1:13">
      <c r="A330" s="101" t="s">
        <v>470</v>
      </c>
      <c r="B330" s="102" t="s">
        <v>256</v>
      </c>
      <c r="C330" s="102" t="b">
        <v>1</v>
      </c>
      <c r="D330" s="102" t="s">
        <v>228</v>
      </c>
      <c r="E330" s="101" t="s">
        <v>232</v>
      </c>
      <c r="F330" s="101" t="s">
        <v>489</v>
      </c>
      <c r="G330" s="98">
        <v>0.59408191415757861</v>
      </c>
      <c r="H330" s="98">
        <v>39.979565368852278</v>
      </c>
      <c r="I330" s="3" t="str">
        <f t="shared" si="5"/>
        <v>Pig|700to900</v>
      </c>
      <c r="J330" s="98"/>
      <c r="K330" s="98"/>
      <c r="L330" s="98"/>
      <c r="M330" s="98"/>
    </row>
    <row r="331" spans="1:13">
      <c r="A331" s="101" t="s">
        <v>470</v>
      </c>
      <c r="B331" s="102" t="s">
        <v>256</v>
      </c>
      <c r="C331" s="102" t="b">
        <v>0</v>
      </c>
      <c r="D331" s="102" t="s">
        <v>238</v>
      </c>
      <c r="E331" s="101" t="s">
        <v>229</v>
      </c>
      <c r="F331" s="101" t="s">
        <v>490</v>
      </c>
      <c r="G331" s="98">
        <v>0.2270242172469259</v>
      </c>
      <c r="H331" s="98">
        <v>61.557762316930351</v>
      </c>
      <c r="I331" s="3" t="str">
        <f t="shared" si="5"/>
        <v>Pig|900to1200</v>
      </c>
      <c r="J331" s="98">
        <v>0.2270242172469259</v>
      </c>
      <c r="K331" s="98">
        <v>61.557762316930351</v>
      </c>
      <c r="L331" s="98"/>
      <c r="M331" s="98"/>
    </row>
    <row r="332" spans="1:13">
      <c r="A332" s="101" t="s">
        <v>470</v>
      </c>
      <c r="B332" s="102" t="s">
        <v>256</v>
      </c>
      <c r="C332" s="102" t="b">
        <v>1</v>
      </c>
      <c r="D332" s="102" t="s">
        <v>238</v>
      </c>
      <c r="E332" s="101" t="s">
        <v>229</v>
      </c>
      <c r="F332" s="101" t="s">
        <v>491</v>
      </c>
      <c r="G332" s="98">
        <v>0.22475994612875089</v>
      </c>
      <c r="H332" s="98">
        <v>61.563857038703027</v>
      </c>
      <c r="I332" s="3" t="str">
        <f t="shared" si="5"/>
        <v>Pig|900to1200</v>
      </c>
      <c r="J332" s="98"/>
      <c r="K332" s="98"/>
      <c r="L332" s="98"/>
      <c r="M332" s="98"/>
    </row>
    <row r="333" spans="1:13">
      <c r="A333" s="101" t="s">
        <v>470</v>
      </c>
      <c r="B333" s="102" t="s">
        <v>262</v>
      </c>
      <c r="C333" s="102" t="b">
        <v>1</v>
      </c>
      <c r="D333" s="102" t="s">
        <v>228</v>
      </c>
      <c r="E333" s="101" t="s">
        <v>229</v>
      </c>
      <c r="F333" s="101" t="s">
        <v>492</v>
      </c>
      <c r="G333" s="98">
        <v>0.12053483159555232</v>
      </c>
      <c r="H333" s="98">
        <v>58.62096326158396</v>
      </c>
      <c r="I333" s="3" t="str">
        <f t="shared" si="5"/>
        <v>Poultry|700to900</v>
      </c>
      <c r="J333" s="98">
        <v>0.45577923730364472</v>
      </c>
      <c r="K333" s="98">
        <v>43.836337617856749</v>
      </c>
      <c r="L333" s="98">
        <v>0.45971880920554664</v>
      </c>
      <c r="M333" s="98">
        <v>42.760509887037117</v>
      </c>
    </row>
    <row r="334" spans="1:13">
      <c r="A334" s="101" t="s">
        <v>470</v>
      </c>
      <c r="B334" s="102" t="s">
        <v>262</v>
      </c>
      <c r="C334" s="102" t="b">
        <v>0</v>
      </c>
      <c r="D334" s="102" t="s">
        <v>228</v>
      </c>
      <c r="E334" s="101" t="s">
        <v>232</v>
      </c>
      <c r="F334" s="101" t="s">
        <v>493</v>
      </c>
      <c r="G334" s="98">
        <v>0.47947562980218766</v>
      </c>
      <c r="H334" s="98">
        <v>40.738080584517313</v>
      </c>
      <c r="I334" s="3" t="str">
        <f t="shared" si="5"/>
        <v>Poultry|700to900</v>
      </c>
      <c r="J334" s="98"/>
      <c r="K334" s="98"/>
      <c r="L334" s="98"/>
      <c r="M334" s="98"/>
    </row>
    <row r="335" spans="1:13">
      <c r="A335" s="101" t="s">
        <v>470</v>
      </c>
      <c r="B335" s="102" t="s">
        <v>262</v>
      </c>
      <c r="C335" s="102" t="b">
        <v>1</v>
      </c>
      <c r="D335" s="102" t="s">
        <v>228</v>
      </c>
      <c r="E335" s="101" t="s">
        <v>232</v>
      </c>
      <c r="F335" s="101" t="s">
        <v>494</v>
      </c>
      <c r="G335" s="98">
        <v>0.47153752491125261</v>
      </c>
      <c r="H335" s="98">
        <v>39.53302669457819</v>
      </c>
      <c r="I335" s="3" t="str">
        <f t="shared" si="5"/>
        <v>Poultry|700to900</v>
      </c>
      <c r="J335" s="98"/>
      <c r="K335" s="98"/>
      <c r="L335" s="98"/>
      <c r="M335" s="98"/>
    </row>
    <row r="336" spans="1:13">
      <c r="A336" s="101" t="s">
        <v>470</v>
      </c>
      <c r="B336" s="102" t="s">
        <v>262</v>
      </c>
      <c r="C336" s="102" t="b">
        <v>1</v>
      </c>
      <c r="D336" s="102" t="s">
        <v>228</v>
      </c>
      <c r="E336" s="101" t="s">
        <v>235</v>
      </c>
      <c r="F336" s="101" t="s">
        <v>495</v>
      </c>
      <c r="G336" s="98">
        <v>0.76732725051319417</v>
      </c>
      <c r="H336" s="98">
        <v>32.149969007468989</v>
      </c>
      <c r="I336" s="3" t="str">
        <f t="shared" si="5"/>
        <v>Poultry|700to900</v>
      </c>
      <c r="J336" s="98"/>
      <c r="K336" s="98"/>
      <c r="L336" s="98"/>
      <c r="M336" s="98"/>
    </row>
    <row r="337" spans="1:13">
      <c r="A337" s="101" t="s">
        <v>470</v>
      </c>
      <c r="B337" s="102" t="s">
        <v>267</v>
      </c>
      <c r="C337" s="102" t="b">
        <v>1</v>
      </c>
      <c r="D337" s="102" t="s">
        <v>228</v>
      </c>
      <c r="E337" s="101" t="s">
        <v>229</v>
      </c>
      <c r="F337" s="101" t="s">
        <v>496</v>
      </c>
      <c r="G337" s="98">
        <v>0.15170998426960897</v>
      </c>
      <c r="H337" s="98">
        <v>43.045792453235364</v>
      </c>
      <c r="I337" s="3" t="str">
        <f t="shared" si="5"/>
        <v>Dairy|700to900</v>
      </c>
      <c r="J337" s="98">
        <v>0.27510755249785224</v>
      </c>
      <c r="K337" s="98">
        <v>38.145256240902214</v>
      </c>
      <c r="L337" s="98">
        <v>0.29410514268585108</v>
      </c>
      <c r="M337" s="98">
        <v>38.672917746022854</v>
      </c>
    </row>
    <row r="338" spans="1:13">
      <c r="A338" s="101" t="s">
        <v>470</v>
      </c>
      <c r="B338" s="102" t="s">
        <v>267</v>
      </c>
      <c r="C338" s="102" t="b">
        <v>0</v>
      </c>
      <c r="D338" s="102" t="s">
        <v>228</v>
      </c>
      <c r="E338" s="101" t="s">
        <v>232</v>
      </c>
      <c r="F338" s="101" t="s">
        <v>497</v>
      </c>
      <c r="G338" s="98">
        <v>0.39850512072609556</v>
      </c>
      <c r="H338" s="98">
        <v>33.24472002856907</v>
      </c>
      <c r="I338" s="3" t="str">
        <f t="shared" si="5"/>
        <v>Dairy|700to900</v>
      </c>
      <c r="J338" s="98"/>
      <c r="K338" s="98"/>
      <c r="L338" s="98"/>
      <c r="M338" s="98"/>
    </row>
    <row r="339" spans="1:13">
      <c r="A339" s="101" t="s">
        <v>470</v>
      </c>
      <c r="B339" s="102" t="s">
        <v>267</v>
      </c>
      <c r="C339" s="102" t="b">
        <v>1</v>
      </c>
      <c r="D339" s="102" t="s">
        <v>228</v>
      </c>
      <c r="E339" s="101" t="s">
        <v>232</v>
      </c>
      <c r="F339" s="101" t="s">
        <v>498</v>
      </c>
      <c r="G339" s="98">
        <v>0.39613974882427172</v>
      </c>
      <c r="H339" s="98">
        <v>32.904386698159009</v>
      </c>
      <c r="I339" s="3" t="str">
        <f t="shared" si="5"/>
        <v>Dairy|700to900</v>
      </c>
      <c r="J339" s="98"/>
      <c r="K339" s="98"/>
      <c r="L339" s="98"/>
      <c r="M339" s="98"/>
    </row>
    <row r="340" spans="1:13">
      <c r="A340" s="101" t="s">
        <v>470</v>
      </c>
      <c r="B340" s="102" t="s">
        <v>267</v>
      </c>
      <c r="C340" s="102" t="b">
        <v>1</v>
      </c>
      <c r="D340" s="102" t="s">
        <v>238</v>
      </c>
      <c r="E340" s="101" t="s">
        <v>229</v>
      </c>
      <c r="F340" s="101" t="s">
        <v>499</v>
      </c>
      <c r="G340" s="98">
        <v>0.23006571692342803</v>
      </c>
      <c r="H340" s="98">
        <v>45.496771804127967</v>
      </c>
      <c r="I340" s="3" t="str">
        <f t="shared" si="5"/>
        <v>Dairy|900to1200</v>
      </c>
      <c r="J340" s="98">
        <v>0.23006571692342803</v>
      </c>
      <c r="K340" s="98">
        <v>45.496771804127967</v>
      </c>
      <c r="L340" s="98"/>
      <c r="M340" s="98"/>
    </row>
    <row r="341" spans="1:13">
      <c r="A341" s="101" t="s">
        <v>470</v>
      </c>
      <c r="B341" s="102" t="s">
        <v>271</v>
      </c>
      <c r="C341" s="102" t="b">
        <v>1</v>
      </c>
      <c r="D341" s="102" t="s">
        <v>500</v>
      </c>
      <c r="E341" s="101" t="s">
        <v>232</v>
      </c>
      <c r="F341" s="101" t="s">
        <v>501</v>
      </c>
      <c r="G341" s="98">
        <v>9.139865487035681E-2</v>
      </c>
      <c r="H341" s="98">
        <v>7.31660339096545</v>
      </c>
      <c r="I341" s="3" t="str">
        <f t="shared" si="5"/>
        <v>Lowland|600to700</v>
      </c>
      <c r="J341" s="98">
        <v>0.13208802646223156</v>
      </c>
      <c r="K341" s="98">
        <v>12.827313046869186</v>
      </c>
      <c r="L341" s="98">
        <v>0.22782105191745575</v>
      </c>
      <c r="M341" s="98">
        <v>12.924624412800028</v>
      </c>
    </row>
    <row r="342" spans="1:13">
      <c r="A342" s="101" t="s">
        <v>470</v>
      </c>
      <c r="B342" s="102" t="s">
        <v>271</v>
      </c>
      <c r="C342" s="102" t="b">
        <v>1</v>
      </c>
      <c r="D342" s="102" t="s">
        <v>228</v>
      </c>
      <c r="E342" s="101" t="s">
        <v>229</v>
      </c>
      <c r="F342" s="101" t="s">
        <v>502</v>
      </c>
      <c r="G342" s="98">
        <v>8.6217275601419632E-2</v>
      </c>
      <c r="H342" s="98">
        <v>14.371319323848871</v>
      </c>
      <c r="I342" s="3" t="str">
        <f t="shared" si="5"/>
        <v>Lowland|700to900</v>
      </c>
      <c r="J342" s="98"/>
      <c r="K342" s="98"/>
      <c r="L342" s="98"/>
      <c r="M342" s="98"/>
    </row>
    <row r="343" spans="1:13">
      <c r="A343" s="101" t="s">
        <v>470</v>
      </c>
      <c r="B343" s="102" t="s">
        <v>271</v>
      </c>
      <c r="C343" s="102" t="b">
        <v>0</v>
      </c>
      <c r="D343" s="102" t="s">
        <v>228</v>
      </c>
      <c r="E343" s="101" t="s">
        <v>232</v>
      </c>
      <c r="F343" s="101" t="s">
        <v>503</v>
      </c>
      <c r="G343" s="98">
        <v>0.17795877732304347</v>
      </c>
      <c r="H343" s="98">
        <v>11.283306769889499</v>
      </c>
      <c r="I343" s="3" t="str">
        <f t="shared" si="5"/>
        <v>Lowland|700to900</v>
      </c>
      <c r="J343" s="98"/>
      <c r="K343" s="98"/>
      <c r="L343" s="98"/>
      <c r="M343" s="98"/>
    </row>
    <row r="344" spans="1:13">
      <c r="A344" s="101" t="s">
        <v>470</v>
      </c>
      <c r="B344" s="102" t="s">
        <v>271</v>
      </c>
      <c r="C344" s="102" t="b">
        <v>1</v>
      </c>
      <c r="D344" s="102" t="s">
        <v>228</v>
      </c>
      <c r="E344" s="101" t="s">
        <v>232</v>
      </c>
      <c r="F344" s="101" t="s">
        <v>504</v>
      </c>
      <c r="G344" s="98">
        <v>0.17795852816646585</v>
      </c>
      <c r="H344" s="98">
        <v>11.217576264220607</v>
      </c>
      <c r="I344" s="3" t="str">
        <f t="shared" si="5"/>
        <v>Lowland|700to900</v>
      </c>
      <c r="J344" s="98"/>
      <c r="K344" s="98"/>
      <c r="L344" s="98"/>
      <c r="M344" s="98"/>
    </row>
    <row r="345" spans="1:13">
      <c r="A345" s="101" t="s">
        <v>470</v>
      </c>
      <c r="B345" s="102" t="s">
        <v>271</v>
      </c>
      <c r="C345" s="102" t="b">
        <v>1</v>
      </c>
      <c r="D345" s="102" t="s">
        <v>238</v>
      </c>
      <c r="E345" s="101" t="s">
        <v>229</v>
      </c>
      <c r="F345" s="101" t="s">
        <v>505</v>
      </c>
      <c r="G345" s="98">
        <v>0.1400759350070708</v>
      </c>
      <c r="H345" s="98">
        <v>15.37242545801519</v>
      </c>
      <c r="I345" s="3" t="str">
        <f t="shared" si="5"/>
        <v>Lowland|900to1200</v>
      </c>
      <c r="J345" s="98">
        <v>0.1400759350070708</v>
      </c>
      <c r="K345" s="98">
        <v>15.37242545801519</v>
      </c>
      <c r="L345" s="98"/>
      <c r="M345" s="98"/>
    </row>
    <row r="346" spans="1:13">
      <c r="A346" s="101" t="s">
        <v>470</v>
      </c>
      <c r="B346" s="102" t="s">
        <v>271</v>
      </c>
      <c r="C346" s="102" t="b">
        <v>1</v>
      </c>
      <c r="D346" s="102" t="s">
        <v>302</v>
      </c>
      <c r="E346" s="101" t="s">
        <v>232</v>
      </c>
      <c r="F346" s="101" t="s">
        <v>506</v>
      </c>
      <c r="G346" s="98">
        <v>0.69331714053637794</v>
      </c>
      <c r="H346" s="98">
        <v>17.986515269860568</v>
      </c>
      <c r="I346" s="3" t="str">
        <f t="shared" si="5"/>
        <v>Lowland|Over1500</v>
      </c>
      <c r="J346" s="98">
        <v>0.69331714053637794</v>
      </c>
      <c r="K346" s="98">
        <v>17.986515269860568</v>
      </c>
      <c r="L346" s="98"/>
      <c r="M346" s="98"/>
    </row>
    <row r="347" spans="1:13">
      <c r="A347" s="101" t="s">
        <v>470</v>
      </c>
      <c r="B347" s="102" t="s">
        <v>280</v>
      </c>
      <c r="C347" s="102" t="b">
        <v>1</v>
      </c>
      <c r="D347" s="102" t="s">
        <v>228</v>
      </c>
      <c r="E347" s="101" t="s">
        <v>229</v>
      </c>
      <c r="F347" s="101" t="s">
        <v>507</v>
      </c>
      <c r="G347" s="98">
        <v>0.11897757755002789</v>
      </c>
      <c r="H347" s="98">
        <v>23.368548606789503</v>
      </c>
      <c r="I347" s="3" t="str">
        <f t="shared" si="5"/>
        <v>Mixed|700to900</v>
      </c>
      <c r="J347" s="98">
        <v>0.31347420508767532</v>
      </c>
      <c r="K347" s="98">
        <v>20.649292136642583</v>
      </c>
      <c r="L347" s="98">
        <v>0.25967669556999418</v>
      </c>
      <c r="M347" s="98">
        <v>22.77741168685008</v>
      </c>
    </row>
    <row r="348" spans="1:13">
      <c r="A348" s="101" t="s">
        <v>470</v>
      </c>
      <c r="B348" s="102" t="s">
        <v>280</v>
      </c>
      <c r="C348" s="102" t="b">
        <v>1</v>
      </c>
      <c r="D348" s="102" t="s">
        <v>228</v>
      </c>
      <c r="E348" s="101" t="s">
        <v>232</v>
      </c>
      <c r="F348" s="101" t="s">
        <v>508</v>
      </c>
      <c r="G348" s="98">
        <v>0.50797083262532272</v>
      </c>
      <c r="H348" s="98">
        <v>17.930035666495662</v>
      </c>
      <c r="I348" s="3" t="str">
        <f t="shared" si="5"/>
        <v>Mixed|700to900</v>
      </c>
      <c r="J348" s="98"/>
      <c r="K348" s="98"/>
      <c r="L348" s="98"/>
      <c r="M348" s="98"/>
    </row>
    <row r="349" spans="1:13">
      <c r="A349" s="101" t="s">
        <v>470</v>
      </c>
      <c r="B349" s="102" t="s">
        <v>280</v>
      </c>
      <c r="C349" s="102" t="b">
        <v>0</v>
      </c>
      <c r="D349" s="102" t="s">
        <v>238</v>
      </c>
      <c r="E349" s="101" t="s">
        <v>229</v>
      </c>
      <c r="F349" s="101" t="s">
        <v>509</v>
      </c>
      <c r="G349" s="98">
        <v>0.20594725774044434</v>
      </c>
      <c r="H349" s="98">
        <v>24.971671068963371</v>
      </c>
      <c r="I349" s="3" t="str">
        <f t="shared" si="5"/>
        <v>Mixed|900to1200</v>
      </c>
      <c r="J349" s="98">
        <v>0.20594725774044434</v>
      </c>
      <c r="K349" s="98">
        <v>24.971671068963371</v>
      </c>
      <c r="L349" s="98"/>
      <c r="M349" s="98"/>
    </row>
    <row r="350" spans="1:13">
      <c r="A350" s="101" t="s">
        <v>470</v>
      </c>
      <c r="B350" s="102" t="s">
        <v>280</v>
      </c>
      <c r="C350" s="102" t="b">
        <v>1</v>
      </c>
      <c r="D350" s="102" t="s">
        <v>238</v>
      </c>
      <c r="E350" s="101" t="s">
        <v>229</v>
      </c>
      <c r="F350" s="101" t="s">
        <v>510</v>
      </c>
      <c r="G350" s="98">
        <v>0.20581111436418165</v>
      </c>
      <c r="H350" s="98">
        <v>24.839391405151794</v>
      </c>
      <c r="I350" s="3" t="str">
        <f t="shared" si="5"/>
        <v>Mixed|900to1200</v>
      </c>
      <c r="J350" s="98"/>
      <c r="K350" s="98"/>
      <c r="L350" s="98"/>
      <c r="M350" s="98"/>
    </row>
    <row r="351" spans="1:13">
      <c r="A351" s="101" t="s">
        <v>511</v>
      </c>
      <c r="B351" s="102" t="s">
        <v>227</v>
      </c>
      <c r="C351" s="102" t="b">
        <v>0</v>
      </c>
      <c r="D351" s="102" t="s">
        <v>228</v>
      </c>
      <c r="E351" s="101" t="s">
        <v>229</v>
      </c>
      <c r="F351" s="101" t="s">
        <v>512</v>
      </c>
      <c r="G351" s="98">
        <v>0.31980649719647075</v>
      </c>
      <c r="H351" s="98">
        <v>61.304615100869157</v>
      </c>
      <c r="I351" s="3" t="str">
        <f t="shared" si="5"/>
        <v>Cereals|700to900</v>
      </c>
      <c r="J351" s="98"/>
      <c r="K351" s="98"/>
      <c r="L351" s="98"/>
      <c r="M351" s="98"/>
    </row>
    <row r="352" spans="1:13">
      <c r="A352" s="101" t="s">
        <v>511</v>
      </c>
      <c r="B352" s="102" t="s">
        <v>227</v>
      </c>
      <c r="C352" s="102" t="b">
        <v>1</v>
      </c>
      <c r="D352" s="102" t="s">
        <v>228</v>
      </c>
      <c r="E352" s="101" t="s">
        <v>229</v>
      </c>
      <c r="F352" s="101" t="s">
        <v>513</v>
      </c>
      <c r="G352" s="98">
        <v>0.31979476471907864</v>
      </c>
      <c r="H352" s="98">
        <v>61.125162216931614</v>
      </c>
      <c r="I352" s="3" t="str">
        <f t="shared" si="5"/>
        <v>Cereals|700to900</v>
      </c>
      <c r="J352" s="98"/>
      <c r="K352" s="98"/>
      <c r="L352" s="98"/>
      <c r="M352" s="98"/>
    </row>
    <row r="353" spans="1:13">
      <c r="A353" s="101" t="s">
        <v>511</v>
      </c>
      <c r="B353" s="102" t="s">
        <v>227</v>
      </c>
      <c r="C353" s="102" t="b">
        <v>0</v>
      </c>
      <c r="D353" s="102" t="s">
        <v>228</v>
      </c>
      <c r="E353" s="101" t="s">
        <v>232</v>
      </c>
      <c r="F353" s="101" t="s">
        <v>514</v>
      </c>
      <c r="G353" s="98">
        <v>1.4951482671442777</v>
      </c>
      <c r="H353" s="98">
        <v>46.511098965141429</v>
      </c>
      <c r="I353" s="3" t="str">
        <f t="shared" si="5"/>
        <v>Cereals|700to900</v>
      </c>
      <c r="J353" s="98"/>
      <c r="K353" s="98"/>
      <c r="L353" s="98"/>
      <c r="M353" s="98"/>
    </row>
    <row r="354" spans="1:13">
      <c r="A354" s="101" t="s">
        <v>511</v>
      </c>
      <c r="B354" s="102" t="s">
        <v>227</v>
      </c>
      <c r="C354" s="102" t="b">
        <v>1</v>
      </c>
      <c r="D354" s="102" t="s">
        <v>228</v>
      </c>
      <c r="E354" s="101" t="s">
        <v>232</v>
      </c>
      <c r="F354" s="101" t="s">
        <v>515</v>
      </c>
      <c r="G354" s="98">
        <v>1.4950903823826114</v>
      </c>
      <c r="H354" s="98">
        <v>46.389005659586388</v>
      </c>
      <c r="I354" s="3" t="str">
        <f t="shared" si="5"/>
        <v>Cereals|700to900</v>
      </c>
      <c r="J354" s="98"/>
      <c r="K354" s="98"/>
      <c r="L354" s="98"/>
      <c r="M354" s="98"/>
    </row>
    <row r="355" spans="1:13">
      <c r="A355" s="101" t="s">
        <v>511</v>
      </c>
      <c r="B355" s="102" t="s">
        <v>227</v>
      </c>
      <c r="C355" s="102" t="b">
        <v>0</v>
      </c>
      <c r="D355" s="102" t="s">
        <v>228</v>
      </c>
      <c r="E355" s="101" t="s">
        <v>235</v>
      </c>
      <c r="F355" s="101" t="s">
        <v>516</v>
      </c>
      <c r="G355" s="98">
        <v>2.0848960522886828</v>
      </c>
      <c r="H355" s="98">
        <v>42.882608191245623</v>
      </c>
      <c r="I355" s="3" t="str">
        <f t="shared" si="5"/>
        <v>Cereals|700to900</v>
      </c>
      <c r="J355" s="98"/>
      <c r="K355" s="98"/>
      <c r="L355" s="98"/>
      <c r="M355" s="98"/>
    </row>
    <row r="356" spans="1:13">
      <c r="A356" s="101" t="s">
        <v>511</v>
      </c>
      <c r="B356" s="102" t="s">
        <v>227</v>
      </c>
      <c r="C356" s="102" t="b">
        <v>1</v>
      </c>
      <c r="D356" s="102" t="s">
        <v>228</v>
      </c>
      <c r="E356" s="101" t="s">
        <v>235</v>
      </c>
      <c r="F356" s="101" t="s">
        <v>517</v>
      </c>
      <c r="G356" s="98">
        <v>2.0847476633182813</v>
      </c>
      <c r="H356" s="98">
        <v>42.783605839604292</v>
      </c>
      <c r="I356" s="3" t="str">
        <f t="shared" si="5"/>
        <v>Cereals|700to900</v>
      </c>
      <c r="J356" s="98"/>
      <c r="K356" s="98"/>
      <c r="L356" s="98"/>
      <c r="M356" s="98"/>
    </row>
    <row r="357" spans="1:13">
      <c r="A357" s="101" t="s">
        <v>511</v>
      </c>
      <c r="B357" s="102" t="s">
        <v>227</v>
      </c>
      <c r="C357" s="102" t="b">
        <v>0</v>
      </c>
      <c r="D357" s="102" t="s">
        <v>238</v>
      </c>
      <c r="E357" s="101" t="s">
        <v>229</v>
      </c>
      <c r="F357" s="101" t="s">
        <v>518</v>
      </c>
      <c r="G357" s="98">
        <v>0.56624247103597858</v>
      </c>
      <c r="H357" s="98">
        <v>65.26375984052477</v>
      </c>
      <c r="I357" s="3" t="str">
        <f t="shared" si="5"/>
        <v>Cereals|900to1200</v>
      </c>
      <c r="J357" s="98"/>
      <c r="K357" s="98"/>
      <c r="L357" s="98"/>
      <c r="M357" s="98"/>
    </row>
    <row r="358" spans="1:13">
      <c r="A358" s="101" t="s">
        <v>511</v>
      </c>
      <c r="B358" s="102" t="s">
        <v>227</v>
      </c>
      <c r="C358" s="102" t="b">
        <v>1</v>
      </c>
      <c r="D358" s="102" t="s">
        <v>238</v>
      </c>
      <c r="E358" s="101" t="s">
        <v>229</v>
      </c>
      <c r="F358" s="101" t="s">
        <v>519</v>
      </c>
      <c r="G358" s="98">
        <v>0.56622805612760496</v>
      </c>
      <c r="H358" s="98">
        <v>65.075246746329739</v>
      </c>
      <c r="I358" s="3" t="str">
        <f t="shared" si="5"/>
        <v>Cereals|900to1200</v>
      </c>
      <c r="J358" s="98"/>
      <c r="K358" s="98"/>
      <c r="L358" s="98"/>
      <c r="M358" s="98"/>
    </row>
    <row r="359" spans="1:13">
      <c r="A359" s="101" t="s">
        <v>511</v>
      </c>
      <c r="B359" s="102" t="s">
        <v>227</v>
      </c>
      <c r="C359" s="102" t="b">
        <v>0</v>
      </c>
      <c r="D359" s="102" t="s">
        <v>238</v>
      </c>
      <c r="E359" s="101" t="s">
        <v>232</v>
      </c>
      <c r="F359" s="101" t="s">
        <v>520</v>
      </c>
      <c r="G359" s="98">
        <v>2.8147334771173966</v>
      </c>
      <c r="H359" s="98">
        <v>59.336940641870086</v>
      </c>
      <c r="I359" s="3" t="str">
        <f t="shared" si="5"/>
        <v>Cereals|900to1200</v>
      </c>
      <c r="J359" s="98"/>
      <c r="K359" s="98"/>
      <c r="L359" s="98"/>
      <c r="M359" s="98"/>
    </row>
    <row r="360" spans="1:13">
      <c r="A360" s="101" t="s">
        <v>511</v>
      </c>
      <c r="B360" s="102" t="s">
        <v>227</v>
      </c>
      <c r="C360" s="102" t="b">
        <v>0</v>
      </c>
      <c r="D360" s="102" t="s">
        <v>238</v>
      </c>
      <c r="E360" s="101" t="s">
        <v>235</v>
      </c>
      <c r="F360" s="101" t="s">
        <v>521</v>
      </c>
      <c r="G360" s="98">
        <v>3.3918604461027861</v>
      </c>
      <c r="H360" s="98">
        <v>49.293371689533771</v>
      </c>
      <c r="I360" s="3" t="str">
        <f t="shared" si="5"/>
        <v>Cereals|900to1200</v>
      </c>
      <c r="J360" s="98"/>
      <c r="K360" s="98"/>
      <c r="L360" s="98"/>
      <c r="M360" s="98"/>
    </row>
    <row r="361" spans="1:13">
      <c r="A361" s="101" t="s">
        <v>511</v>
      </c>
      <c r="B361" s="102" t="s">
        <v>227</v>
      </c>
      <c r="C361" s="102" t="b">
        <v>1</v>
      </c>
      <c r="D361" s="102" t="s">
        <v>238</v>
      </c>
      <c r="E361" s="101" t="s">
        <v>235</v>
      </c>
      <c r="F361" s="101" t="s">
        <v>522</v>
      </c>
      <c r="G361" s="98">
        <v>3.3916622365904705</v>
      </c>
      <c r="H361" s="98">
        <v>49.192781094382902</v>
      </c>
      <c r="I361" s="3" t="str">
        <f t="shared" si="5"/>
        <v>Cereals|900to1200</v>
      </c>
      <c r="J361" s="98"/>
      <c r="K361" s="98"/>
      <c r="L361" s="98"/>
      <c r="M361" s="98"/>
    </row>
    <row r="362" spans="1:13">
      <c r="A362" s="101" t="s">
        <v>511</v>
      </c>
      <c r="B362" s="102" t="s">
        <v>227</v>
      </c>
      <c r="C362" s="102" t="b">
        <v>1</v>
      </c>
      <c r="D362" s="102" t="s">
        <v>302</v>
      </c>
      <c r="E362" s="101" t="s">
        <v>232</v>
      </c>
      <c r="F362" s="101" t="s">
        <v>523</v>
      </c>
      <c r="G362" s="98">
        <v>5.9203399951108935</v>
      </c>
      <c r="H362" s="98">
        <v>85.927135359514267</v>
      </c>
      <c r="I362" s="3" t="str">
        <f t="shared" si="5"/>
        <v>Cereals|Over1500</v>
      </c>
      <c r="J362" s="98"/>
      <c r="K362" s="98"/>
      <c r="L362" s="98"/>
      <c r="M362" s="98"/>
    </row>
    <row r="363" spans="1:13">
      <c r="A363" s="101" t="s">
        <v>511</v>
      </c>
      <c r="B363" s="102" t="s">
        <v>240</v>
      </c>
      <c r="C363" s="102" t="b">
        <v>0</v>
      </c>
      <c r="D363" s="102" t="s">
        <v>228</v>
      </c>
      <c r="E363" s="101" t="s">
        <v>229</v>
      </c>
      <c r="F363" s="101" t="s">
        <v>524</v>
      </c>
      <c r="G363" s="98">
        <v>0.11743140079470424</v>
      </c>
      <c r="H363" s="98">
        <v>21.349506215055293</v>
      </c>
      <c r="I363" s="3" t="str">
        <f t="shared" si="5"/>
        <v>General|700to900</v>
      </c>
      <c r="J363" s="98"/>
      <c r="K363" s="98"/>
      <c r="L363" s="98"/>
      <c r="M363" s="98"/>
    </row>
    <row r="364" spans="1:13">
      <c r="A364" s="101" t="s">
        <v>511</v>
      </c>
      <c r="B364" s="102" t="s">
        <v>240</v>
      </c>
      <c r="C364" s="102" t="b">
        <v>1</v>
      </c>
      <c r="D364" s="102" t="s">
        <v>228</v>
      </c>
      <c r="E364" s="101" t="s">
        <v>229</v>
      </c>
      <c r="F364" s="101" t="s">
        <v>525</v>
      </c>
      <c r="G364" s="98">
        <v>0.11743140079470424</v>
      </c>
      <c r="H364" s="98">
        <v>21.292439345408823</v>
      </c>
      <c r="I364" s="3" t="str">
        <f t="shared" si="5"/>
        <v>General|700to900</v>
      </c>
      <c r="J364" s="98"/>
      <c r="K364" s="98"/>
      <c r="L364" s="98"/>
      <c r="M364" s="98"/>
    </row>
    <row r="365" spans="1:13">
      <c r="A365" s="101" t="s">
        <v>511</v>
      </c>
      <c r="B365" s="102" t="s">
        <v>240</v>
      </c>
      <c r="C365" s="102" t="b">
        <v>0</v>
      </c>
      <c r="D365" s="102" t="s">
        <v>228</v>
      </c>
      <c r="E365" s="101" t="s">
        <v>232</v>
      </c>
      <c r="F365" s="101" t="s">
        <v>526</v>
      </c>
      <c r="G365" s="98">
        <v>0.46102797568324894</v>
      </c>
      <c r="H365" s="98">
        <v>15.716216498016278</v>
      </c>
      <c r="I365" s="3" t="str">
        <f t="shared" si="5"/>
        <v>General|700to900</v>
      </c>
      <c r="J365" s="98"/>
      <c r="K365" s="98"/>
      <c r="L365" s="98"/>
      <c r="M365" s="98"/>
    </row>
    <row r="366" spans="1:13">
      <c r="A366" s="101" t="s">
        <v>511</v>
      </c>
      <c r="B366" s="102" t="s">
        <v>240</v>
      </c>
      <c r="C366" s="102" t="b">
        <v>1</v>
      </c>
      <c r="D366" s="102" t="s">
        <v>228</v>
      </c>
      <c r="E366" s="101" t="s">
        <v>232</v>
      </c>
      <c r="F366" s="101" t="s">
        <v>527</v>
      </c>
      <c r="G366" s="98">
        <v>0.46102797568324894</v>
      </c>
      <c r="H366" s="98">
        <v>15.67850124572341</v>
      </c>
      <c r="I366" s="3" t="str">
        <f t="shared" si="5"/>
        <v>General|700to900</v>
      </c>
      <c r="J366" s="98"/>
      <c r="K366" s="98"/>
      <c r="L366" s="98"/>
      <c r="M366" s="98"/>
    </row>
    <row r="367" spans="1:13">
      <c r="A367" s="101" t="s">
        <v>511</v>
      </c>
      <c r="B367" s="102" t="s">
        <v>240</v>
      </c>
      <c r="C367" s="102" t="b">
        <v>0</v>
      </c>
      <c r="D367" s="102" t="s">
        <v>228</v>
      </c>
      <c r="E367" s="101" t="s">
        <v>235</v>
      </c>
      <c r="F367" s="101" t="s">
        <v>528</v>
      </c>
      <c r="G367" s="98">
        <v>0.7330997162091818</v>
      </c>
      <c r="H367" s="98">
        <v>13.95894970786688</v>
      </c>
      <c r="I367" s="3" t="str">
        <f t="shared" si="5"/>
        <v>General|700to900</v>
      </c>
      <c r="J367" s="98"/>
      <c r="K367" s="98"/>
      <c r="L367" s="98"/>
      <c r="M367" s="98"/>
    </row>
    <row r="368" spans="1:13">
      <c r="A368" s="101" t="s">
        <v>511</v>
      </c>
      <c r="B368" s="102" t="s">
        <v>240</v>
      </c>
      <c r="C368" s="102" t="b">
        <v>1</v>
      </c>
      <c r="D368" s="102" t="s">
        <v>228</v>
      </c>
      <c r="E368" s="101" t="s">
        <v>235</v>
      </c>
      <c r="F368" s="101" t="s">
        <v>529</v>
      </c>
      <c r="G368" s="98">
        <v>0.7330997162091818</v>
      </c>
      <c r="H368" s="98">
        <v>13.928892014173233</v>
      </c>
      <c r="I368" s="3" t="str">
        <f t="shared" si="5"/>
        <v>General|700to900</v>
      </c>
      <c r="J368" s="98"/>
      <c r="K368" s="98"/>
      <c r="L368" s="98"/>
      <c r="M368" s="98"/>
    </row>
    <row r="369" spans="1:13">
      <c r="A369" s="101" t="s">
        <v>511</v>
      </c>
      <c r="B369" s="102" t="s">
        <v>240</v>
      </c>
      <c r="C369" s="102" t="b">
        <v>0</v>
      </c>
      <c r="D369" s="102" t="s">
        <v>238</v>
      </c>
      <c r="E369" s="101" t="s">
        <v>229</v>
      </c>
      <c r="F369" s="101" t="s">
        <v>530</v>
      </c>
      <c r="G369" s="98">
        <v>0.21174528842009396</v>
      </c>
      <c r="H369" s="98">
        <v>22.88894723798203</v>
      </c>
      <c r="I369" s="3" t="str">
        <f t="shared" si="5"/>
        <v>General|900to1200</v>
      </c>
      <c r="J369" s="98"/>
      <c r="K369" s="98"/>
      <c r="L369" s="98"/>
      <c r="M369" s="98"/>
    </row>
    <row r="370" spans="1:13">
      <c r="A370" s="101" t="s">
        <v>511</v>
      </c>
      <c r="B370" s="102" t="s">
        <v>240</v>
      </c>
      <c r="C370" s="102" t="b">
        <v>1</v>
      </c>
      <c r="D370" s="102" t="s">
        <v>238</v>
      </c>
      <c r="E370" s="101" t="s">
        <v>229</v>
      </c>
      <c r="F370" s="101" t="s">
        <v>531</v>
      </c>
      <c r="G370" s="98">
        <v>0.21174528842009396</v>
      </c>
      <c r="H370" s="98">
        <v>22.828955829941812</v>
      </c>
      <c r="I370" s="3" t="str">
        <f t="shared" si="5"/>
        <v>General|900to1200</v>
      </c>
      <c r="J370" s="98"/>
      <c r="K370" s="98"/>
      <c r="L370" s="98"/>
      <c r="M370" s="98"/>
    </row>
    <row r="371" spans="1:13">
      <c r="A371" s="101" t="s">
        <v>511</v>
      </c>
      <c r="B371" s="102" t="s">
        <v>240</v>
      </c>
      <c r="C371" s="102" t="b">
        <v>0</v>
      </c>
      <c r="D371" s="102" t="s">
        <v>238</v>
      </c>
      <c r="E371" s="101" t="s">
        <v>232</v>
      </c>
      <c r="F371" s="101" t="s">
        <v>532</v>
      </c>
      <c r="G371" s="98">
        <v>0.87898152318170519</v>
      </c>
      <c r="H371" s="98">
        <v>19.998966408668696</v>
      </c>
      <c r="I371" s="3" t="str">
        <f t="shared" si="5"/>
        <v>General|900to1200</v>
      </c>
      <c r="J371" s="98"/>
      <c r="K371" s="98"/>
      <c r="L371" s="98"/>
      <c r="M371" s="98"/>
    </row>
    <row r="372" spans="1:13">
      <c r="A372" s="101" t="s">
        <v>511</v>
      </c>
      <c r="B372" s="102" t="s">
        <v>240</v>
      </c>
      <c r="C372" s="102" t="b">
        <v>1</v>
      </c>
      <c r="D372" s="102" t="s">
        <v>238</v>
      </c>
      <c r="E372" s="101" t="s">
        <v>232</v>
      </c>
      <c r="F372" s="101" t="s">
        <v>533</v>
      </c>
      <c r="G372" s="98">
        <v>0.87898152318170519</v>
      </c>
      <c r="H372" s="98">
        <v>19.95354176453916</v>
      </c>
      <c r="I372" s="3" t="str">
        <f t="shared" si="5"/>
        <v>General|900to1200</v>
      </c>
      <c r="J372" s="98"/>
      <c r="K372" s="98"/>
      <c r="L372" s="98"/>
      <c r="M372" s="98"/>
    </row>
    <row r="373" spans="1:13">
      <c r="A373" s="101" t="s">
        <v>511</v>
      </c>
      <c r="B373" s="102" t="s">
        <v>240</v>
      </c>
      <c r="C373" s="102" t="b">
        <v>0</v>
      </c>
      <c r="D373" s="102" t="s">
        <v>238</v>
      </c>
      <c r="E373" s="101" t="s">
        <v>235</v>
      </c>
      <c r="F373" s="101" t="s">
        <v>534</v>
      </c>
      <c r="G373" s="98">
        <v>1.2361140241352466</v>
      </c>
      <c r="H373" s="98">
        <v>16.195362554220626</v>
      </c>
      <c r="I373" s="3" t="str">
        <f t="shared" si="5"/>
        <v>General|900to1200</v>
      </c>
      <c r="J373" s="98"/>
      <c r="K373" s="98"/>
      <c r="L373" s="98"/>
      <c r="M373" s="98"/>
    </row>
    <row r="374" spans="1:13">
      <c r="A374" s="101" t="s">
        <v>511</v>
      </c>
      <c r="B374" s="102" t="s">
        <v>240</v>
      </c>
      <c r="C374" s="102" t="b">
        <v>1</v>
      </c>
      <c r="D374" s="102" t="s">
        <v>238</v>
      </c>
      <c r="E374" s="101" t="s">
        <v>235</v>
      </c>
      <c r="F374" s="101" t="s">
        <v>535</v>
      </c>
      <c r="G374" s="98">
        <v>1.2361140241352466</v>
      </c>
      <c r="H374" s="98">
        <v>16.165148075165153</v>
      </c>
      <c r="I374" s="3" t="str">
        <f t="shared" si="5"/>
        <v>General|900to1200</v>
      </c>
      <c r="J374" s="98"/>
      <c r="K374" s="98"/>
      <c r="L374" s="98"/>
      <c r="M374" s="98"/>
    </row>
    <row r="375" spans="1:13">
      <c r="A375" s="101" t="s">
        <v>511</v>
      </c>
      <c r="B375" s="102" t="s">
        <v>240</v>
      </c>
      <c r="C375" s="102" t="b">
        <v>1</v>
      </c>
      <c r="D375" s="102" t="s">
        <v>302</v>
      </c>
      <c r="E375" s="101" t="s">
        <v>229</v>
      </c>
      <c r="F375" s="101" t="s">
        <v>536</v>
      </c>
      <c r="G375" s="98">
        <v>0.57882974942919185</v>
      </c>
      <c r="H375" s="98">
        <v>23.830600393743129</v>
      </c>
      <c r="I375" s="3" t="str">
        <f t="shared" si="5"/>
        <v>General|Over1500</v>
      </c>
      <c r="J375" s="98"/>
      <c r="K375" s="98"/>
      <c r="L375" s="98"/>
      <c r="M375" s="98"/>
    </row>
    <row r="376" spans="1:13">
      <c r="A376" s="101" t="s">
        <v>511</v>
      </c>
      <c r="B376" s="102" t="s">
        <v>249</v>
      </c>
      <c r="C376" s="102" t="b">
        <v>0</v>
      </c>
      <c r="D376" s="102" t="s">
        <v>228</v>
      </c>
      <c r="E376" s="101" t="s">
        <v>229</v>
      </c>
      <c r="F376" s="101" t="s">
        <v>537</v>
      </c>
      <c r="G376" s="98">
        <v>8.5887365159007051E-2</v>
      </c>
      <c r="H376" s="98">
        <v>14.609655855846086</v>
      </c>
      <c r="I376" s="3" t="str">
        <f t="shared" si="5"/>
        <v>Horticulture|700to900</v>
      </c>
      <c r="J376" s="98"/>
      <c r="K376" s="98"/>
      <c r="L376" s="98"/>
      <c r="M376" s="98"/>
    </row>
    <row r="377" spans="1:13">
      <c r="A377" s="101" t="s">
        <v>511</v>
      </c>
      <c r="B377" s="102" t="s">
        <v>249</v>
      </c>
      <c r="C377" s="102" t="b">
        <v>1</v>
      </c>
      <c r="D377" s="102" t="s">
        <v>228</v>
      </c>
      <c r="E377" s="101" t="s">
        <v>229</v>
      </c>
      <c r="F377" s="101" t="s">
        <v>538</v>
      </c>
      <c r="G377" s="98">
        <v>8.5887365159007051E-2</v>
      </c>
      <c r="H377" s="98">
        <v>14.570935100935335</v>
      </c>
      <c r="I377" s="3" t="str">
        <f t="shared" si="5"/>
        <v>Horticulture|700to900</v>
      </c>
      <c r="J377" s="98"/>
      <c r="K377" s="98"/>
      <c r="L377" s="98"/>
      <c r="M377" s="98"/>
    </row>
    <row r="378" spans="1:13">
      <c r="A378" s="101" t="s">
        <v>511</v>
      </c>
      <c r="B378" s="102" t="s">
        <v>249</v>
      </c>
      <c r="C378" s="102" t="b">
        <v>1</v>
      </c>
      <c r="D378" s="102" t="s">
        <v>228</v>
      </c>
      <c r="E378" s="101" t="s">
        <v>232</v>
      </c>
      <c r="F378" s="101" t="s">
        <v>539</v>
      </c>
      <c r="G378" s="98">
        <v>0.39150418883489435</v>
      </c>
      <c r="H378" s="98">
        <v>10.48821918151036</v>
      </c>
      <c r="I378" s="3" t="str">
        <f t="shared" si="5"/>
        <v>Horticulture|700to900</v>
      </c>
      <c r="J378" s="98"/>
      <c r="K378" s="98"/>
      <c r="L378" s="98"/>
      <c r="M378" s="98"/>
    </row>
    <row r="379" spans="1:13">
      <c r="A379" s="101" t="s">
        <v>511</v>
      </c>
      <c r="B379" s="102" t="s">
        <v>249</v>
      </c>
      <c r="C379" s="102" t="b">
        <v>0</v>
      </c>
      <c r="D379" s="102" t="s">
        <v>228</v>
      </c>
      <c r="E379" s="101" t="s">
        <v>235</v>
      </c>
      <c r="F379" s="101" t="s">
        <v>540</v>
      </c>
      <c r="G379" s="98">
        <v>0.56767811023206505</v>
      </c>
      <c r="H379" s="98">
        <v>9.2473109656420025</v>
      </c>
      <c r="I379" s="3" t="str">
        <f t="shared" si="5"/>
        <v>Horticulture|700to900</v>
      </c>
      <c r="J379" s="98"/>
      <c r="K379" s="98"/>
      <c r="L379" s="98"/>
      <c r="M379" s="98"/>
    </row>
    <row r="380" spans="1:13">
      <c r="A380" s="101" t="s">
        <v>511</v>
      </c>
      <c r="B380" s="102" t="s">
        <v>249</v>
      </c>
      <c r="C380" s="102" t="b">
        <v>1</v>
      </c>
      <c r="D380" s="102" t="s">
        <v>228</v>
      </c>
      <c r="E380" s="101" t="s">
        <v>235</v>
      </c>
      <c r="F380" s="101" t="s">
        <v>541</v>
      </c>
      <c r="G380" s="98">
        <v>0.56767811023206505</v>
      </c>
      <c r="H380" s="98">
        <v>9.2269001324604929</v>
      </c>
      <c r="I380" s="3" t="str">
        <f t="shared" si="5"/>
        <v>Horticulture|700to900</v>
      </c>
      <c r="J380" s="98"/>
      <c r="K380" s="98"/>
      <c r="L380" s="98"/>
      <c r="M380" s="98"/>
    </row>
    <row r="381" spans="1:13">
      <c r="A381" s="101" t="s">
        <v>511</v>
      </c>
      <c r="B381" s="102" t="s">
        <v>249</v>
      </c>
      <c r="C381" s="102" t="b">
        <v>0</v>
      </c>
      <c r="D381" s="102" t="s">
        <v>238</v>
      </c>
      <c r="E381" s="101" t="s">
        <v>229</v>
      </c>
      <c r="F381" s="101" t="s">
        <v>542</v>
      </c>
      <c r="G381" s="98">
        <v>0.15822303630231194</v>
      </c>
      <c r="H381" s="98">
        <v>15.701161419859735</v>
      </c>
      <c r="I381" s="3" t="str">
        <f t="shared" si="5"/>
        <v>Horticulture|900to1200</v>
      </c>
      <c r="J381" s="98"/>
      <c r="K381" s="98"/>
      <c r="L381" s="98"/>
      <c r="M381" s="98"/>
    </row>
    <row r="382" spans="1:13">
      <c r="A382" s="101" t="s">
        <v>511</v>
      </c>
      <c r="B382" s="102" t="s">
        <v>249</v>
      </c>
      <c r="C382" s="102" t="b">
        <v>1</v>
      </c>
      <c r="D382" s="102" t="s">
        <v>238</v>
      </c>
      <c r="E382" s="101" t="s">
        <v>229</v>
      </c>
      <c r="F382" s="101" t="s">
        <v>543</v>
      </c>
      <c r="G382" s="98">
        <v>0.15822303630231194</v>
      </c>
      <c r="H382" s="98">
        <v>15.660230677914072</v>
      </c>
      <c r="I382" s="3" t="str">
        <f t="shared" ref="I382:I445" si="6">B382&amp;"|"&amp;D382</f>
        <v>Horticulture|900to1200</v>
      </c>
      <c r="J382" s="98"/>
      <c r="K382" s="98"/>
      <c r="L382" s="98"/>
      <c r="M382" s="98"/>
    </row>
    <row r="383" spans="1:13">
      <c r="A383" s="101" t="s">
        <v>511</v>
      </c>
      <c r="B383" s="102" t="s">
        <v>249</v>
      </c>
      <c r="C383" s="102" t="b">
        <v>0</v>
      </c>
      <c r="D383" s="102" t="s">
        <v>238</v>
      </c>
      <c r="E383" s="101" t="s">
        <v>232</v>
      </c>
      <c r="F383" s="101" t="s">
        <v>544</v>
      </c>
      <c r="G383" s="98">
        <v>0.74166119852847623</v>
      </c>
      <c r="H383" s="98">
        <v>13.298831235629049</v>
      </c>
      <c r="I383" s="3" t="str">
        <f t="shared" si="6"/>
        <v>Horticulture|900to1200</v>
      </c>
      <c r="J383" s="98"/>
      <c r="K383" s="98"/>
      <c r="L383" s="98"/>
      <c r="M383" s="98"/>
    </row>
    <row r="384" spans="1:13">
      <c r="A384" s="101" t="s">
        <v>511</v>
      </c>
      <c r="B384" s="102" t="s">
        <v>249</v>
      </c>
      <c r="C384" s="102" t="b">
        <v>0</v>
      </c>
      <c r="D384" s="102" t="s">
        <v>238</v>
      </c>
      <c r="E384" s="101" t="s">
        <v>235</v>
      </c>
      <c r="F384" s="101" t="s">
        <v>545</v>
      </c>
      <c r="G384" s="98">
        <v>0.92541086963140462</v>
      </c>
      <c r="H384" s="98">
        <v>10.51642935493766</v>
      </c>
      <c r="I384" s="3" t="str">
        <f t="shared" si="6"/>
        <v>Horticulture|900to1200</v>
      </c>
      <c r="J384" s="98"/>
      <c r="K384" s="98"/>
      <c r="L384" s="98"/>
      <c r="M384" s="98"/>
    </row>
    <row r="385" spans="1:13">
      <c r="A385" s="101" t="s">
        <v>511</v>
      </c>
      <c r="B385" s="102" t="s">
        <v>249</v>
      </c>
      <c r="C385" s="102" t="b">
        <v>1</v>
      </c>
      <c r="D385" s="102" t="s">
        <v>238</v>
      </c>
      <c r="E385" s="101" t="s">
        <v>235</v>
      </c>
      <c r="F385" s="101" t="s">
        <v>546</v>
      </c>
      <c r="G385" s="98">
        <v>0.92541086963140462</v>
      </c>
      <c r="H385" s="98">
        <v>10.495715984264365</v>
      </c>
      <c r="I385" s="3" t="str">
        <f t="shared" si="6"/>
        <v>Horticulture|900to1200</v>
      </c>
      <c r="J385" s="98"/>
      <c r="K385" s="98"/>
      <c r="L385" s="98"/>
      <c r="M385" s="98"/>
    </row>
    <row r="386" spans="1:13">
      <c r="A386" s="101" t="s">
        <v>511</v>
      </c>
      <c r="B386" s="102" t="s">
        <v>256</v>
      </c>
      <c r="C386" s="102" t="b">
        <v>1</v>
      </c>
      <c r="D386" s="102" t="s">
        <v>228</v>
      </c>
      <c r="E386" s="101" t="s">
        <v>229</v>
      </c>
      <c r="F386" s="101" t="s">
        <v>547</v>
      </c>
      <c r="G386" s="98">
        <v>0.19374457034566267</v>
      </c>
      <c r="H386" s="98">
        <v>101.65897449883356</v>
      </c>
      <c r="I386" s="3" t="str">
        <f t="shared" si="6"/>
        <v>Pig|700to900</v>
      </c>
      <c r="J386" s="98"/>
      <c r="K386" s="98"/>
      <c r="L386" s="98"/>
      <c r="M386" s="98"/>
    </row>
    <row r="387" spans="1:13">
      <c r="A387" s="101" t="s">
        <v>511</v>
      </c>
      <c r="B387" s="102" t="s">
        <v>256</v>
      </c>
      <c r="C387" s="102" t="b">
        <v>1</v>
      </c>
      <c r="D387" s="102" t="s">
        <v>228</v>
      </c>
      <c r="E387" s="101" t="s">
        <v>235</v>
      </c>
      <c r="F387" s="101" t="s">
        <v>548</v>
      </c>
      <c r="G387" s="98">
        <v>1.3406910999940174</v>
      </c>
      <c r="H387" s="98">
        <v>54.615457927800556</v>
      </c>
      <c r="I387" s="3" t="str">
        <f t="shared" si="6"/>
        <v>Pig|700to900</v>
      </c>
      <c r="J387" s="98"/>
      <c r="K387" s="98"/>
      <c r="L387" s="98"/>
      <c r="M387" s="98"/>
    </row>
    <row r="388" spans="1:13">
      <c r="A388" s="101" t="s">
        <v>511</v>
      </c>
      <c r="B388" s="102" t="s">
        <v>256</v>
      </c>
      <c r="C388" s="102" t="b">
        <v>0</v>
      </c>
      <c r="D388" s="102" t="s">
        <v>238</v>
      </c>
      <c r="E388" s="101" t="s">
        <v>229</v>
      </c>
      <c r="F388" s="101" t="s">
        <v>549</v>
      </c>
      <c r="G388" s="98">
        <v>0.32614018378749837</v>
      </c>
      <c r="H388" s="98">
        <v>107.23760033864133</v>
      </c>
      <c r="I388" s="3" t="str">
        <f t="shared" si="6"/>
        <v>Pig|900to1200</v>
      </c>
      <c r="J388" s="98"/>
      <c r="K388" s="98"/>
      <c r="L388" s="98"/>
      <c r="M388" s="98"/>
    </row>
    <row r="389" spans="1:13">
      <c r="A389" s="101" t="s">
        <v>511</v>
      </c>
      <c r="B389" s="102" t="s">
        <v>256</v>
      </c>
      <c r="C389" s="102" t="b">
        <v>1</v>
      </c>
      <c r="D389" s="102" t="s">
        <v>238</v>
      </c>
      <c r="E389" s="101" t="s">
        <v>229</v>
      </c>
      <c r="F389" s="101" t="s">
        <v>550</v>
      </c>
      <c r="G389" s="98">
        <v>0.32085584018133001</v>
      </c>
      <c r="H389" s="98">
        <v>107.36053305308511</v>
      </c>
      <c r="I389" s="3" t="str">
        <f t="shared" si="6"/>
        <v>Pig|900to1200</v>
      </c>
      <c r="J389" s="98"/>
      <c r="K389" s="98"/>
      <c r="L389" s="98"/>
      <c r="M389" s="98"/>
    </row>
    <row r="390" spans="1:13">
      <c r="A390" s="101" t="s">
        <v>511</v>
      </c>
      <c r="B390" s="102" t="s">
        <v>256</v>
      </c>
      <c r="C390" s="102" t="b">
        <v>0</v>
      </c>
      <c r="D390" s="102" t="s">
        <v>238</v>
      </c>
      <c r="E390" s="101" t="s">
        <v>232</v>
      </c>
      <c r="F390" s="101" t="s">
        <v>551</v>
      </c>
      <c r="G390" s="98">
        <v>1.2936989765428737</v>
      </c>
      <c r="H390" s="98">
        <v>86.726223429535708</v>
      </c>
      <c r="I390" s="3" t="str">
        <f t="shared" si="6"/>
        <v>Pig|900to1200</v>
      </c>
      <c r="J390" s="98"/>
      <c r="K390" s="98"/>
      <c r="L390" s="98"/>
      <c r="M390" s="98"/>
    </row>
    <row r="391" spans="1:13">
      <c r="A391" s="101" t="s">
        <v>511</v>
      </c>
      <c r="B391" s="102" t="s">
        <v>256</v>
      </c>
      <c r="C391" s="102" t="b">
        <v>0</v>
      </c>
      <c r="D391" s="102" t="s">
        <v>238</v>
      </c>
      <c r="E391" s="101" t="s">
        <v>235</v>
      </c>
      <c r="F391" s="101" t="s">
        <v>552</v>
      </c>
      <c r="G391" s="98">
        <v>2.0958432811308207</v>
      </c>
      <c r="H391" s="98">
        <v>64.15795227924076</v>
      </c>
      <c r="I391" s="3" t="str">
        <f t="shared" si="6"/>
        <v>Pig|900to1200</v>
      </c>
      <c r="J391" s="98"/>
      <c r="K391" s="98"/>
      <c r="L391" s="98"/>
      <c r="M391" s="98"/>
    </row>
    <row r="392" spans="1:13">
      <c r="A392" s="101" t="s">
        <v>511</v>
      </c>
      <c r="B392" s="102" t="s">
        <v>262</v>
      </c>
      <c r="C392" s="102" t="b">
        <v>1</v>
      </c>
      <c r="D392" s="102" t="s">
        <v>228</v>
      </c>
      <c r="E392" s="101" t="s">
        <v>229</v>
      </c>
      <c r="F392" s="101" t="s">
        <v>553</v>
      </c>
      <c r="G392" s="98">
        <v>0.13286613956225668</v>
      </c>
      <c r="H392" s="98">
        <v>70.701087608670321</v>
      </c>
      <c r="I392" s="3" t="str">
        <f t="shared" si="6"/>
        <v>Poultry|700to900</v>
      </c>
      <c r="J392" s="98"/>
      <c r="K392" s="98"/>
      <c r="L392" s="98"/>
      <c r="M392" s="98"/>
    </row>
    <row r="393" spans="1:13">
      <c r="A393" s="101" t="s">
        <v>511</v>
      </c>
      <c r="B393" s="102" t="s">
        <v>262</v>
      </c>
      <c r="C393" s="102" t="b">
        <v>0</v>
      </c>
      <c r="D393" s="102" t="s">
        <v>228</v>
      </c>
      <c r="E393" s="101" t="s">
        <v>232</v>
      </c>
      <c r="F393" s="101" t="s">
        <v>554</v>
      </c>
      <c r="G393" s="98">
        <v>0.40036236160097877</v>
      </c>
      <c r="H393" s="98">
        <v>48.962233794348613</v>
      </c>
      <c r="I393" s="3" t="str">
        <f t="shared" si="6"/>
        <v>Poultry|700to900</v>
      </c>
      <c r="J393" s="98"/>
      <c r="K393" s="98"/>
      <c r="L393" s="98"/>
      <c r="M393" s="98"/>
    </row>
    <row r="394" spans="1:13">
      <c r="A394" s="101" t="s">
        <v>511</v>
      </c>
      <c r="B394" s="102" t="s">
        <v>262</v>
      </c>
      <c r="C394" s="102" t="b">
        <v>1</v>
      </c>
      <c r="D394" s="102" t="s">
        <v>228</v>
      </c>
      <c r="E394" s="101" t="s">
        <v>232</v>
      </c>
      <c r="F394" s="101" t="s">
        <v>555</v>
      </c>
      <c r="G394" s="98">
        <v>0.3904276843175345</v>
      </c>
      <c r="H394" s="98">
        <v>47.279787088834937</v>
      </c>
      <c r="I394" s="3" t="str">
        <f t="shared" si="6"/>
        <v>Poultry|700to900</v>
      </c>
      <c r="J394" s="98"/>
      <c r="K394" s="98"/>
      <c r="L394" s="98"/>
      <c r="M394" s="98"/>
    </row>
    <row r="395" spans="1:13">
      <c r="A395" s="101" t="s">
        <v>511</v>
      </c>
      <c r="B395" s="102" t="s">
        <v>262</v>
      </c>
      <c r="C395" s="102" t="b">
        <v>0</v>
      </c>
      <c r="D395" s="102" t="s">
        <v>228</v>
      </c>
      <c r="E395" s="101" t="s">
        <v>235</v>
      </c>
      <c r="F395" s="101" t="s">
        <v>556</v>
      </c>
      <c r="G395" s="98">
        <v>0.71369351922422042</v>
      </c>
      <c r="H395" s="98">
        <v>39.753429411709064</v>
      </c>
      <c r="I395" s="3" t="str">
        <f t="shared" si="6"/>
        <v>Poultry|700to900</v>
      </c>
      <c r="J395" s="98"/>
      <c r="K395" s="98"/>
      <c r="L395" s="98"/>
      <c r="M395" s="98"/>
    </row>
    <row r="396" spans="1:13">
      <c r="A396" s="101" t="s">
        <v>511</v>
      </c>
      <c r="B396" s="102" t="s">
        <v>262</v>
      </c>
      <c r="C396" s="102" t="b">
        <v>1</v>
      </c>
      <c r="D396" s="102" t="s">
        <v>228</v>
      </c>
      <c r="E396" s="101" t="s">
        <v>235</v>
      </c>
      <c r="F396" s="101" t="s">
        <v>557</v>
      </c>
      <c r="G396" s="98">
        <v>0.70019339437116213</v>
      </c>
      <c r="H396" s="98">
        <v>37.272535452949846</v>
      </c>
      <c r="I396" s="3" t="str">
        <f t="shared" si="6"/>
        <v>Poultry|700to900</v>
      </c>
      <c r="J396" s="98"/>
      <c r="K396" s="98"/>
      <c r="L396" s="98"/>
      <c r="M396" s="98"/>
    </row>
    <row r="397" spans="1:13">
      <c r="A397" s="101" t="s">
        <v>511</v>
      </c>
      <c r="B397" s="102" t="s">
        <v>262</v>
      </c>
      <c r="C397" s="102" t="b">
        <v>0</v>
      </c>
      <c r="D397" s="102" t="s">
        <v>238</v>
      </c>
      <c r="E397" s="101" t="s">
        <v>229</v>
      </c>
      <c r="F397" s="101" t="s">
        <v>558</v>
      </c>
      <c r="G397" s="98">
        <v>0.21849307179497349</v>
      </c>
      <c r="H397" s="98">
        <v>74.033130262370207</v>
      </c>
      <c r="I397" s="3" t="str">
        <f t="shared" si="6"/>
        <v>Poultry|900to1200</v>
      </c>
      <c r="J397" s="98"/>
      <c r="K397" s="98"/>
      <c r="L397" s="98"/>
      <c r="M397" s="98"/>
    </row>
    <row r="398" spans="1:13">
      <c r="A398" s="101" t="s">
        <v>511</v>
      </c>
      <c r="B398" s="102" t="s">
        <v>262</v>
      </c>
      <c r="C398" s="102" t="b">
        <v>0</v>
      </c>
      <c r="D398" s="102" t="s">
        <v>238</v>
      </c>
      <c r="E398" s="101" t="s">
        <v>235</v>
      </c>
      <c r="F398" s="101" t="s">
        <v>559</v>
      </c>
      <c r="G398" s="98">
        <v>1.1740401399795592</v>
      </c>
      <c r="H398" s="98">
        <v>43.794642805743067</v>
      </c>
      <c r="I398" s="3" t="str">
        <f t="shared" si="6"/>
        <v>Poultry|900to1200</v>
      </c>
      <c r="J398" s="98"/>
      <c r="K398" s="98"/>
      <c r="L398" s="98"/>
      <c r="M398" s="98"/>
    </row>
    <row r="399" spans="1:13">
      <c r="A399" s="101" t="s">
        <v>511</v>
      </c>
      <c r="B399" s="102" t="s">
        <v>267</v>
      </c>
      <c r="C399" s="102" t="b">
        <v>0</v>
      </c>
      <c r="D399" s="102" t="s">
        <v>228</v>
      </c>
      <c r="E399" s="101" t="s">
        <v>229</v>
      </c>
      <c r="F399" s="101" t="s">
        <v>560</v>
      </c>
      <c r="G399" s="98">
        <v>0.45787342702714146</v>
      </c>
      <c r="H399" s="98">
        <v>112.43799443590743</v>
      </c>
      <c r="I399" s="3" t="str">
        <f t="shared" si="6"/>
        <v>Dairy|700to900</v>
      </c>
      <c r="J399" s="98"/>
      <c r="K399" s="98"/>
      <c r="L399" s="98"/>
      <c r="M399" s="98"/>
    </row>
    <row r="400" spans="1:13">
      <c r="A400" s="101" t="s">
        <v>511</v>
      </c>
      <c r="B400" s="102" t="s">
        <v>267</v>
      </c>
      <c r="C400" s="102" t="b">
        <v>1</v>
      </c>
      <c r="D400" s="102" t="s">
        <v>228</v>
      </c>
      <c r="E400" s="101" t="s">
        <v>229</v>
      </c>
      <c r="F400" s="101" t="s">
        <v>561</v>
      </c>
      <c r="G400" s="98">
        <v>0.4531726605817501</v>
      </c>
      <c r="H400" s="98">
        <v>111.33501266111224</v>
      </c>
      <c r="I400" s="3" t="str">
        <f t="shared" si="6"/>
        <v>Dairy|700to900</v>
      </c>
      <c r="J400" s="98"/>
      <c r="K400" s="98"/>
      <c r="L400" s="98"/>
      <c r="M400" s="98"/>
    </row>
    <row r="401" spans="1:13">
      <c r="A401" s="101" t="s">
        <v>511</v>
      </c>
      <c r="B401" s="102" t="s">
        <v>267</v>
      </c>
      <c r="C401" s="102" t="b">
        <v>0</v>
      </c>
      <c r="D401" s="102" t="s">
        <v>228</v>
      </c>
      <c r="E401" s="101" t="s">
        <v>232</v>
      </c>
      <c r="F401" s="101" t="s">
        <v>562</v>
      </c>
      <c r="G401" s="98">
        <v>0.93542959730394037</v>
      </c>
      <c r="H401" s="98">
        <v>86.407124942178058</v>
      </c>
      <c r="I401" s="3" t="str">
        <f t="shared" si="6"/>
        <v>Dairy|700to900</v>
      </c>
      <c r="J401" s="98"/>
      <c r="K401" s="98"/>
      <c r="L401" s="98"/>
      <c r="M401" s="98"/>
    </row>
    <row r="402" spans="1:13">
      <c r="A402" s="101" t="s">
        <v>511</v>
      </c>
      <c r="B402" s="102" t="s">
        <v>267</v>
      </c>
      <c r="C402" s="102" t="b">
        <v>1</v>
      </c>
      <c r="D402" s="102" t="s">
        <v>228</v>
      </c>
      <c r="E402" s="101" t="s">
        <v>232</v>
      </c>
      <c r="F402" s="101" t="s">
        <v>563</v>
      </c>
      <c r="G402" s="98">
        <v>0.92860150251283202</v>
      </c>
      <c r="H402" s="98">
        <v>85.496006971469086</v>
      </c>
      <c r="I402" s="3" t="str">
        <f t="shared" si="6"/>
        <v>Dairy|700to900</v>
      </c>
      <c r="J402" s="98"/>
      <c r="K402" s="98"/>
      <c r="L402" s="98"/>
      <c r="M402" s="98"/>
    </row>
    <row r="403" spans="1:13">
      <c r="A403" s="101" t="s">
        <v>511</v>
      </c>
      <c r="B403" s="102" t="s">
        <v>267</v>
      </c>
      <c r="C403" s="102" t="b">
        <v>0</v>
      </c>
      <c r="D403" s="102" t="s">
        <v>228</v>
      </c>
      <c r="E403" s="101" t="s">
        <v>235</v>
      </c>
      <c r="F403" s="101" t="s">
        <v>564</v>
      </c>
      <c r="G403" s="98">
        <v>3.0812312032323543</v>
      </c>
      <c r="H403" s="98">
        <v>51.060088399512672</v>
      </c>
      <c r="I403" s="3" t="str">
        <f t="shared" si="6"/>
        <v>Dairy|700to900</v>
      </c>
      <c r="J403" s="98"/>
      <c r="K403" s="98"/>
      <c r="L403" s="98"/>
      <c r="M403" s="98"/>
    </row>
    <row r="404" spans="1:13">
      <c r="A404" s="101" t="s">
        <v>511</v>
      </c>
      <c r="B404" s="102" t="s">
        <v>267</v>
      </c>
      <c r="C404" s="102" t="b">
        <v>1</v>
      </c>
      <c r="D404" s="102" t="s">
        <v>228</v>
      </c>
      <c r="E404" s="101" t="s">
        <v>235</v>
      </c>
      <c r="F404" s="101" t="s">
        <v>565</v>
      </c>
      <c r="G404" s="98">
        <v>2.999086011204867</v>
      </c>
      <c r="H404" s="98">
        <v>50.000327575546052</v>
      </c>
      <c r="I404" s="3" t="str">
        <f t="shared" si="6"/>
        <v>Dairy|700to900</v>
      </c>
      <c r="J404" s="98"/>
      <c r="K404" s="98"/>
      <c r="L404" s="98"/>
      <c r="M404" s="98"/>
    </row>
    <row r="405" spans="1:13">
      <c r="A405" s="101" t="s">
        <v>511</v>
      </c>
      <c r="B405" s="102" t="s">
        <v>267</v>
      </c>
      <c r="C405" s="102" t="b">
        <v>0</v>
      </c>
      <c r="D405" s="102" t="s">
        <v>238</v>
      </c>
      <c r="E405" s="101" t="s">
        <v>229</v>
      </c>
      <c r="F405" s="101" t="s">
        <v>566</v>
      </c>
      <c r="G405" s="98">
        <v>0.67044566655781024</v>
      </c>
      <c r="H405" s="98">
        <v>118.8779507517678</v>
      </c>
      <c r="I405" s="3" t="str">
        <f t="shared" si="6"/>
        <v>Dairy|900to1200</v>
      </c>
      <c r="J405" s="98"/>
      <c r="K405" s="98"/>
      <c r="L405" s="98"/>
      <c r="M405" s="98"/>
    </row>
    <row r="406" spans="1:13">
      <c r="A406" s="101" t="s">
        <v>511</v>
      </c>
      <c r="B406" s="102" t="s">
        <v>267</v>
      </c>
      <c r="C406" s="102" t="b">
        <v>1</v>
      </c>
      <c r="D406" s="102" t="s">
        <v>238</v>
      </c>
      <c r="E406" s="101" t="s">
        <v>229</v>
      </c>
      <c r="F406" s="101" t="s">
        <v>567</v>
      </c>
      <c r="G406" s="98">
        <v>0.66446103923585942</v>
      </c>
      <c r="H406" s="98">
        <v>117.71880643090348</v>
      </c>
      <c r="I406" s="3" t="str">
        <f t="shared" si="6"/>
        <v>Dairy|900to1200</v>
      </c>
      <c r="J406" s="98"/>
      <c r="K406" s="98"/>
      <c r="L406" s="98"/>
      <c r="M406" s="98"/>
    </row>
    <row r="407" spans="1:13">
      <c r="A407" s="101" t="s">
        <v>511</v>
      </c>
      <c r="B407" s="102" t="s">
        <v>267</v>
      </c>
      <c r="C407" s="102" t="b">
        <v>0</v>
      </c>
      <c r="D407" s="102" t="s">
        <v>238</v>
      </c>
      <c r="E407" s="101" t="s">
        <v>232</v>
      </c>
      <c r="F407" s="101" t="s">
        <v>568</v>
      </c>
      <c r="G407" s="98">
        <v>1.6071123906017308</v>
      </c>
      <c r="H407" s="98">
        <v>109.0023299717988</v>
      </c>
      <c r="I407" s="3" t="str">
        <f t="shared" si="6"/>
        <v>Dairy|900to1200</v>
      </c>
      <c r="J407" s="98"/>
      <c r="K407" s="98"/>
      <c r="L407" s="98"/>
      <c r="M407" s="98"/>
    </row>
    <row r="408" spans="1:13">
      <c r="A408" s="101" t="s">
        <v>511</v>
      </c>
      <c r="B408" s="102" t="s">
        <v>267</v>
      </c>
      <c r="C408" s="102" t="b">
        <v>0</v>
      </c>
      <c r="D408" s="102" t="s">
        <v>238</v>
      </c>
      <c r="E408" s="101" t="s">
        <v>235</v>
      </c>
      <c r="F408" s="101" t="s">
        <v>569</v>
      </c>
      <c r="G408" s="98">
        <v>4.8007336297173397</v>
      </c>
      <c r="H408" s="98">
        <v>65.887701031377361</v>
      </c>
      <c r="I408" s="3" t="str">
        <f t="shared" si="6"/>
        <v>Dairy|900to1200</v>
      </c>
      <c r="J408" s="98"/>
      <c r="K408" s="98"/>
      <c r="L408" s="98"/>
      <c r="M408" s="98"/>
    </row>
    <row r="409" spans="1:13">
      <c r="A409" s="101" t="s">
        <v>511</v>
      </c>
      <c r="B409" s="102" t="s">
        <v>271</v>
      </c>
      <c r="C409" s="102" t="b">
        <v>1</v>
      </c>
      <c r="D409" s="102" t="s">
        <v>500</v>
      </c>
      <c r="E409" s="101" t="s">
        <v>232</v>
      </c>
      <c r="F409" s="101" t="s">
        <v>570</v>
      </c>
      <c r="G409" s="98">
        <v>6.1166181919516074E-2</v>
      </c>
      <c r="H409" s="98">
        <v>4.6100509795871938</v>
      </c>
      <c r="I409" s="3" t="str">
        <f t="shared" si="6"/>
        <v>Lowland|600to700</v>
      </c>
      <c r="J409" s="98"/>
      <c r="K409" s="98"/>
      <c r="L409" s="98"/>
      <c r="M409" s="98"/>
    </row>
    <row r="410" spans="1:13">
      <c r="A410" s="101" t="s">
        <v>511</v>
      </c>
      <c r="B410" s="102" t="s">
        <v>271</v>
      </c>
      <c r="C410" s="102" t="b">
        <v>0</v>
      </c>
      <c r="D410" s="102" t="s">
        <v>228</v>
      </c>
      <c r="E410" s="101" t="s">
        <v>229</v>
      </c>
      <c r="F410" s="101" t="s">
        <v>571</v>
      </c>
      <c r="G410" s="98">
        <v>6.913263514302842E-2</v>
      </c>
      <c r="H410" s="98">
        <v>9.3182801191867792</v>
      </c>
      <c r="I410" s="3" t="str">
        <f t="shared" si="6"/>
        <v>Lowland|700to900</v>
      </c>
      <c r="J410" s="98"/>
      <c r="K410" s="98"/>
      <c r="L410" s="98"/>
      <c r="M410" s="98"/>
    </row>
    <row r="411" spans="1:13">
      <c r="A411" s="101" t="s">
        <v>511</v>
      </c>
      <c r="B411" s="102" t="s">
        <v>271</v>
      </c>
      <c r="C411" s="102" t="b">
        <v>1</v>
      </c>
      <c r="D411" s="102" t="s">
        <v>228</v>
      </c>
      <c r="E411" s="101" t="s">
        <v>229</v>
      </c>
      <c r="F411" s="101" t="s">
        <v>572</v>
      </c>
      <c r="G411" s="98">
        <v>6.9132475077775202E-2</v>
      </c>
      <c r="H411" s="98">
        <v>9.2630437670442394</v>
      </c>
      <c r="I411" s="3" t="str">
        <f t="shared" si="6"/>
        <v>Lowland|700to900</v>
      </c>
      <c r="J411" s="98"/>
      <c r="K411" s="98"/>
      <c r="L411" s="98"/>
      <c r="M411" s="98"/>
    </row>
    <row r="412" spans="1:13">
      <c r="A412" s="101" t="s">
        <v>511</v>
      </c>
      <c r="B412" s="102" t="s">
        <v>271</v>
      </c>
      <c r="C412" s="102" t="b">
        <v>0</v>
      </c>
      <c r="D412" s="102" t="s">
        <v>228</v>
      </c>
      <c r="E412" s="101" t="s">
        <v>232</v>
      </c>
      <c r="F412" s="101" t="s">
        <v>573</v>
      </c>
      <c r="G412" s="98">
        <v>0.11437934322122535</v>
      </c>
      <c r="H412" s="98">
        <v>7.2572666445101142</v>
      </c>
      <c r="I412" s="3" t="str">
        <f t="shared" si="6"/>
        <v>Lowland|700to900</v>
      </c>
      <c r="J412" s="98"/>
      <c r="K412" s="98"/>
      <c r="L412" s="98"/>
      <c r="M412" s="98"/>
    </row>
    <row r="413" spans="1:13">
      <c r="A413" s="101" t="s">
        <v>511</v>
      </c>
      <c r="B413" s="102" t="s">
        <v>271</v>
      </c>
      <c r="C413" s="102" t="b">
        <v>1</v>
      </c>
      <c r="D413" s="102" t="s">
        <v>228</v>
      </c>
      <c r="E413" s="101" t="s">
        <v>232</v>
      </c>
      <c r="F413" s="101" t="s">
        <v>574</v>
      </c>
      <c r="G413" s="98">
        <v>0.11437914463259762</v>
      </c>
      <c r="H413" s="98">
        <v>7.2150970502038003</v>
      </c>
      <c r="I413" s="3" t="str">
        <f t="shared" si="6"/>
        <v>Lowland|700to900</v>
      </c>
      <c r="J413" s="98"/>
      <c r="K413" s="98"/>
      <c r="L413" s="98"/>
      <c r="M413" s="98"/>
    </row>
    <row r="414" spans="1:13">
      <c r="A414" s="101" t="s">
        <v>511</v>
      </c>
      <c r="B414" s="102" t="s">
        <v>271</v>
      </c>
      <c r="C414" s="102" t="b">
        <v>0</v>
      </c>
      <c r="D414" s="102" t="s">
        <v>228</v>
      </c>
      <c r="E414" s="101" t="s">
        <v>235</v>
      </c>
      <c r="F414" s="101" t="s">
        <v>575</v>
      </c>
      <c r="G414" s="98">
        <v>0.42981762016905106</v>
      </c>
      <c r="H414" s="98">
        <v>5.3222390701549571</v>
      </c>
      <c r="I414" s="3" t="str">
        <f t="shared" si="6"/>
        <v>Lowland|700to900</v>
      </c>
      <c r="J414" s="98"/>
      <c r="K414" s="98"/>
      <c r="L414" s="98"/>
      <c r="M414" s="98"/>
    </row>
    <row r="415" spans="1:13">
      <c r="A415" s="101" t="s">
        <v>511</v>
      </c>
      <c r="B415" s="102" t="s">
        <v>271</v>
      </c>
      <c r="C415" s="102" t="b">
        <v>1</v>
      </c>
      <c r="D415" s="102" t="s">
        <v>228</v>
      </c>
      <c r="E415" s="101" t="s">
        <v>235</v>
      </c>
      <c r="F415" s="101" t="s">
        <v>576</v>
      </c>
      <c r="G415" s="98">
        <v>0.42979712736302422</v>
      </c>
      <c r="H415" s="98">
        <v>5.3097391857959382</v>
      </c>
      <c r="I415" s="3" t="str">
        <f t="shared" si="6"/>
        <v>Lowland|700to900</v>
      </c>
      <c r="J415" s="98"/>
      <c r="K415" s="98"/>
      <c r="L415" s="98"/>
      <c r="M415" s="98"/>
    </row>
    <row r="416" spans="1:13">
      <c r="A416" s="101" t="s">
        <v>511</v>
      </c>
      <c r="B416" s="102" t="s">
        <v>271</v>
      </c>
      <c r="C416" s="102" t="b">
        <v>0</v>
      </c>
      <c r="D416" s="102" t="s">
        <v>238</v>
      </c>
      <c r="E416" s="101" t="s">
        <v>229</v>
      </c>
      <c r="F416" s="101" t="s">
        <v>577</v>
      </c>
      <c r="G416" s="98">
        <v>0.1112806956334461</v>
      </c>
      <c r="H416" s="98">
        <v>9.9844123633859994</v>
      </c>
      <c r="I416" s="3" t="str">
        <f t="shared" si="6"/>
        <v>Lowland|900to1200</v>
      </c>
      <c r="J416" s="98"/>
      <c r="K416" s="98"/>
      <c r="L416" s="98"/>
      <c r="M416" s="98"/>
    </row>
    <row r="417" spans="1:13">
      <c r="A417" s="101" t="s">
        <v>511</v>
      </c>
      <c r="B417" s="102" t="s">
        <v>271</v>
      </c>
      <c r="C417" s="102" t="b">
        <v>1</v>
      </c>
      <c r="D417" s="102" t="s">
        <v>238</v>
      </c>
      <c r="E417" s="101" t="s">
        <v>229</v>
      </c>
      <c r="F417" s="101" t="s">
        <v>578</v>
      </c>
      <c r="G417" s="98">
        <v>0.11128049124588592</v>
      </c>
      <c r="H417" s="98">
        <v>9.9280708872974284</v>
      </c>
      <c r="I417" s="3" t="str">
        <f t="shared" si="6"/>
        <v>Lowland|900to1200</v>
      </c>
      <c r="J417" s="98"/>
      <c r="K417" s="98"/>
      <c r="L417" s="98"/>
      <c r="M417" s="98"/>
    </row>
    <row r="418" spans="1:13">
      <c r="A418" s="101" t="s">
        <v>511</v>
      </c>
      <c r="B418" s="102" t="s">
        <v>271</v>
      </c>
      <c r="C418" s="102" t="b">
        <v>0</v>
      </c>
      <c r="D418" s="102" t="s">
        <v>238</v>
      </c>
      <c r="E418" s="101" t="s">
        <v>232</v>
      </c>
      <c r="F418" s="101" t="s">
        <v>579</v>
      </c>
      <c r="G418" s="98">
        <v>0.20214247349135422</v>
      </c>
      <c r="H418" s="98">
        <v>9.2825575760399808</v>
      </c>
      <c r="I418" s="3" t="str">
        <f t="shared" si="6"/>
        <v>Lowland|900to1200</v>
      </c>
      <c r="J418" s="98"/>
      <c r="K418" s="98"/>
      <c r="L418" s="98"/>
      <c r="M418" s="98"/>
    </row>
    <row r="419" spans="1:13">
      <c r="A419" s="101" t="s">
        <v>511</v>
      </c>
      <c r="B419" s="102" t="s">
        <v>271</v>
      </c>
      <c r="C419" s="102" t="b">
        <v>1</v>
      </c>
      <c r="D419" s="102" t="s">
        <v>238</v>
      </c>
      <c r="E419" s="101" t="s">
        <v>232</v>
      </c>
      <c r="F419" s="101" t="s">
        <v>580</v>
      </c>
      <c r="G419" s="98">
        <v>0.2021422116266306</v>
      </c>
      <c r="H419" s="98">
        <v>9.2317257775787915</v>
      </c>
      <c r="I419" s="3" t="str">
        <f t="shared" si="6"/>
        <v>Lowland|900to1200</v>
      </c>
      <c r="J419" s="98"/>
      <c r="K419" s="98"/>
      <c r="L419" s="98"/>
      <c r="M419" s="98"/>
    </row>
    <row r="420" spans="1:13">
      <c r="A420" s="101" t="s">
        <v>511</v>
      </c>
      <c r="B420" s="102" t="s">
        <v>271</v>
      </c>
      <c r="C420" s="102" t="b">
        <v>0</v>
      </c>
      <c r="D420" s="102" t="s">
        <v>238</v>
      </c>
      <c r="E420" s="101" t="s">
        <v>235</v>
      </c>
      <c r="F420" s="101" t="s">
        <v>581</v>
      </c>
      <c r="G420" s="98">
        <v>0.73247295761886777</v>
      </c>
      <c r="H420" s="98">
        <v>7.0694372651450266</v>
      </c>
      <c r="I420" s="3" t="str">
        <f t="shared" si="6"/>
        <v>Lowland|900to1200</v>
      </c>
      <c r="J420" s="98"/>
      <c r="K420" s="98"/>
      <c r="L420" s="98"/>
      <c r="M420" s="98"/>
    </row>
    <row r="421" spans="1:13">
      <c r="A421" s="101" t="s">
        <v>511</v>
      </c>
      <c r="B421" s="102" t="s">
        <v>271</v>
      </c>
      <c r="C421" s="102" t="b">
        <v>1</v>
      </c>
      <c r="D421" s="102" t="s">
        <v>238</v>
      </c>
      <c r="E421" s="101" t="s">
        <v>235</v>
      </c>
      <c r="F421" s="101" t="s">
        <v>582</v>
      </c>
      <c r="G421" s="98">
        <v>0.73244688600304142</v>
      </c>
      <c r="H421" s="98">
        <v>7.056338964403448</v>
      </c>
      <c r="I421" s="3" t="str">
        <f t="shared" si="6"/>
        <v>Lowland|900to1200</v>
      </c>
      <c r="J421" s="98"/>
      <c r="K421" s="98"/>
      <c r="L421" s="98"/>
      <c r="M421" s="98"/>
    </row>
    <row r="422" spans="1:13">
      <c r="A422" s="101" t="s">
        <v>511</v>
      </c>
      <c r="B422" s="102" t="s">
        <v>271</v>
      </c>
      <c r="C422" s="102" t="b">
        <v>1</v>
      </c>
      <c r="D422" s="102" t="s">
        <v>302</v>
      </c>
      <c r="E422" s="101" t="s">
        <v>232</v>
      </c>
      <c r="F422" s="101" t="s">
        <v>583</v>
      </c>
      <c r="G422" s="98">
        <v>0.43147837204501571</v>
      </c>
      <c r="H422" s="98">
        <v>11.704296814974397</v>
      </c>
      <c r="I422" s="3" t="str">
        <f t="shared" si="6"/>
        <v>Lowland|Over1500</v>
      </c>
      <c r="J422" s="98"/>
      <c r="K422" s="98"/>
      <c r="L422" s="98"/>
      <c r="M422" s="98"/>
    </row>
    <row r="423" spans="1:13">
      <c r="A423" s="101" t="s">
        <v>511</v>
      </c>
      <c r="B423" s="102" t="s">
        <v>280</v>
      </c>
      <c r="C423" s="102" t="b">
        <v>1</v>
      </c>
      <c r="D423" s="102" t="s">
        <v>228</v>
      </c>
      <c r="E423" s="101" t="s">
        <v>229</v>
      </c>
      <c r="F423" s="101" t="s">
        <v>584</v>
      </c>
      <c r="G423" s="98">
        <v>0.21596430668982175</v>
      </c>
      <c r="H423" s="98">
        <v>39.594803928408226</v>
      </c>
      <c r="I423" s="3" t="str">
        <f t="shared" si="6"/>
        <v>Mixed|700to900</v>
      </c>
      <c r="J423" s="98"/>
      <c r="K423" s="98"/>
      <c r="L423" s="98"/>
      <c r="M423" s="98"/>
    </row>
    <row r="424" spans="1:13">
      <c r="A424" s="101" t="s">
        <v>511</v>
      </c>
      <c r="B424" s="102" t="s">
        <v>280</v>
      </c>
      <c r="C424" s="102" t="b">
        <v>0</v>
      </c>
      <c r="D424" s="102" t="s">
        <v>228</v>
      </c>
      <c r="E424" s="101" t="s">
        <v>232</v>
      </c>
      <c r="F424" s="101" t="s">
        <v>585</v>
      </c>
      <c r="G424" s="98">
        <v>0.76531892247206645</v>
      </c>
      <c r="H424" s="98">
        <v>30.441285623924827</v>
      </c>
      <c r="I424" s="3" t="str">
        <f t="shared" si="6"/>
        <v>Mixed|700to900</v>
      </c>
      <c r="J424" s="98"/>
      <c r="K424" s="98"/>
      <c r="L424" s="98"/>
      <c r="M424" s="98"/>
    </row>
    <row r="425" spans="1:13">
      <c r="A425" s="101" t="s">
        <v>511</v>
      </c>
      <c r="B425" s="102" t="s">
        <v>280</v>
      </c>
      <c r="C425" s="102" t="b">
        <v>1</v>
      </c>
      <c r="D425" s="102" t="s">
        <v>228</v>
      </c>
      <c r="E425" s="101" t="s">
        <v>232</v>
      </c>
      <c r="F425" s="101" t="s">
        <v>586</v>
      </c>
      <c r="G425" s="98">
        <v>0.76255158723251015</v>
      </c>
      <c r="H425" s="98">
        <v>30.140569577986497</v>
      </c>
      <c r="I425" s="3" t="str">
        <f t="shared" si="6"/>
        <v>Mixed|700to900</v>
      </c>
      <c r="J425" s="98"/>
      <c r="K425" s="98"/>
      <c r="L425" s="98"/>
      <c r="M425" s="98"/>
    </row>
    <row r="426" spans="1:13">
      <c r="A426" s="101" t="s">
        <v>511</v>
      </c>
      <c r="B426" s="102" t="s">
        <v>280</v>
      </c>
      <c r="C426" s="102" t="b">
        <v>0</v>
      </c>
      <c r="D426" s="102" t="s">
        <v>228</v>
      </c>
      <c r="E426" s="101" t="s">
        <v>235</v>
      </c>
      <c r="F426" s="101" t="s">
        <v>587</v>
      </c>
      <c r="G426" s="98">
        <v>1.4215399581959169</v>
      </c>
      <c r="H426" s="98">
        <v>25.509048613032629</v>
      </c>
      <c r="I426" s="3" t="str">
        <f t="shared" si="6"/>
        <v>Mixed|700to900</v>
      </c>
      <c r="J426" s="98"/>
      <c r="K426" s="98"/>
      <c r="L426" s="98"/>
      <c r="M426" s="98"/>
    </row>
    <row r="427" spans="1:13">
      <c r="A427" s="101" t="s">
        <v>511</v>
      </c>
      <c r="B427" s="102" t="s">
        <v>280</v>
      </c>
      <c r="C427" s="102" t="b">
        <v>1</v>
      </c>
      <c r="D427" s="102" t="s">
        <v>228</v>
      </c>
      <c r="E427" s="101" t="s">
        <v>235</v>
      </c>
      <c r="F427" s="101" t="s">
        <v>588</v>
      </c>
      <c r="G427" s="98">
        <v>1.4157493115060871</v>
      </c>
      <c r="H427" s="98">
        <v>25.186188695302956</v>
      </c>
      <c r="I427" s="3" t="str">
        <f t="shared" si="6"/>
        <v>Mixed|700to900</v>
      </c>
      <c r="J427" s="98"/>
      <c r="K427" s="98"/>
      <c r="L427" s="98"/>
      <c r="M427" s="98"/>
    </row>
    <row r="428" spans="1:13">
      <c r="A428" s="101" t="s">
        <v>511</v>
      </c>
      <c r="B428" s="102" t="s">
        <v>280</v>
      </c>
      <c r="C428" s="102" t="b">
        <v>0</v>
      </c>
      <c r="D428" s="102" t="s">
        <v>238</v>
      </c>
      <c r="E428" s="101" t="s">
        <v>229</v>
      </c>
      <c r="F428" s="101" t="s">
        <v>589</v>
      </c>
      <c r="G428" s="98">
        <v>0.36992003697952136</v>
      </c>
      <c r="H428" s="98">
        <v>42.320280915525416</v>
      </c>
      <c r="I428" s="3" t="str">
        <f t="shared" si="6"/>
        <v>Mixed|900to1200</v>
      </c>
      <c r="J428" s="98"/>
      <c r="K428" s="98"/>
      <c r="L428" s="98"/>
      <c r="M428" s="98"/>
    </row>
    <row r="429" spans="1:13">
      <c r="A429" s="101" t="s">
        <v>511</v>
      </c>
      <c r="B429" s="102" t="s">
        <v>280</v>
      </c>
      <c r="C429" s="102" t="b">
        <v>1</v>
      </c>
      <c r="D429" s="102" t="s">
        <v>238</v>
      </c>
      <c r="E429" s="101" t="s">
        <v>229</v>
      </c>
      <c r="F429" s="101" t="s">
        <v>590</v>
      </c>
      <c r="G429" s="98">
        <v>0.36933961140831989</v>
      </c>
      <c r="H429" s="98">
        <v>42.111506500169369</v>
      </c>
      <c r="I429" s="3" t="str">
        <f t="shared" si="6"/>
        <v>Mixed|900to1200</v>
      </c>
      <c r="J429" s="98"/>
      <c r="K429" s="98"/>
      <c r="L429" s="98"/>
      <c r="M429" s="98"/>
    </row>
    <row r="430" spans="1:13">
      <c r="A430" s="101" t="s">
        <v>511</v>
      </c>
      <c r="B430" s="102" t="s">
        <v>280</v>
      </c>
      <c r="C430" s="102" t="b">
        <v>0</v>
      </c>
      <c r="D430" s="102" t="s">
        <v>238</v>
      </c>
      <c r="E430" s="101" t="s">
        <v>232</v>
      </c>
      <c r="F430" s="101" t="s">
        <v>591</v>
      </c>
      <c r="G430" s="98">
        <v>1.4294730918096661</v>
      </c>
      <c r="H430" s="98">
        <v>38.380875112030381</v>
      </c>
      <c r="I430" s="3" t="str">
        <f t="shared" si="6"/>
        <v>Mixed|900to1200</v>
      </c>
      <c r="J430" s="98"/>
      <c r="K430" s="98"/>
      <c r="L430" s="98"/>
      <c r="M430" s="98"/>
    </row>
    <row r="431" spans="1:13">
      <c r="A431" s="101" t="s">
        <v>511</v>
      </c>
      <c r="B431" s="102" t="s">
        <v>280</v>
      </c>
      <c r="C431" s="102" t="b">
        <v>1</v>
      </c>
      <c r="D431" s="102" t="s">
        <v>238</v>
      </c>
      <c r="E431" s="101" t="s">
        <v>232</v>
      </c>
      <c r="F431" s="101" t="s">
        <v>592</v>
      </c>
      <c r="G431" s="98">
        <v>1.4258956459414212</v>
      </c>
      <c r="H431" s="98">
        <v>38.003675521037607</v>
      </c>
      <c r="I431" s="3" t="str">
        <f t="shared" si="6"/>
        <v>Mixed|900to1200</v>
      </c>
      <c r="J431" s="98"/>
      <c r="K431" s="98"/>
      <c r="L431" s="98"/>
      <c r="M431" s="98"/>
    </row>
    <row r="432" spans="1:13">
      <c r="A432" s="101" t="s">
        <v>511</v>
      </c>
      <c r="B432" s="102" t="s">
        <v>280</v>
      </c>
      <c r="C432" s="102" t="b">
        <v>0</v>
      </c>
      <c r="D432" s="102" t="s">
        <v>238</v>
      </c>
      <c r="E432" s="101" t="s">
        <v>235</v>
      </c>
      <c r="F432" s="101" t="s">
        <v>593</v>
      </c>
      <c r="G432" s="98">
        <v>2.3277398858902147</v>
      </c>
      <c r="H432" s="98">
        <v>30.334175329834739</v>
      </c>
      <c r="I432" s="3" t="str">
        <f t="shared" si="6"/>
        <v>Mixed|900to1200</v>
      </c>
      <c r="J432" s="98"/>
      <c r="K432" s="98"/>
      <c r="L432" s="98"/>
      <c r="M432" s="98"/>
    </row>
    <row r="433" spans="1:13">
      <c r="A433" s="101" t="s">
        <v>511</v>
      </c>
      <c r="B433" s="102" t="s">
        <v>280</v>
      </c>
      <c r="C433" s="102" t="b">
        <v>1</v>
      </c>
      <c r="D433" s="102" t="s">
        <v>238</v>
      </c>
      <c r="E433" s="101" t="s">
        <v>235</v>
      </c>
      <c r="F433" s="101" t="s">
        <v>594</v>
      </c>
      <c r="G433" s="98">
        <v>2.3206424884790127</v>
      </c>
      <c r="H433" s="98">
        <v>29.955295900074336</v>
      </c>
      <c r="I433" s="3" t="str">
        <f t="shared" si="6"/>
        <v>Mixed|900to1200</v>
      </c>
      <c r="J433" s="98"/>
      <c r="K433" s="98"/>
      <c r="L433" s="98"/>
      <c r="M433" s="98"/>
    </row>
    <row r="434" spans="1:13">
      <c r="A434" s="101" t="s">
        <v>595</v>
      </c>
      <c r="B434" s="102" t="s">
        <v>227</v>
      </c>
      <c r="C434" s="102" t="b">
        <v>0</v>
      </c>
      <c r="D434" s="102" t="s">
        <v>228</v>
      </c>
      <c r="E434" s="101" t="s">
        <v>229</v>
      </c>
      <c r="F434" s="101" t="s">
        <v>596</v>
      </c>
      <c r="G434" s="98">
        <v>0.11456588009512729</v>
      </c>
      <c r="H434" s="98">
        <v>27.990887574890436</v>
      </c>
      <c r="I434" s="3" t="str">
        <f t="shared" si="6"/>
        <v>Cereals|700to900</v>
      </c>
      <c r="J434" s="98"/>
      <c r="K434" s="98"/>
      <c r="L434" s="98"/>
      <c r="M434" s="98"/>
    </row>
    <row r="435" spans="1:13">
      <c r="A435" s="101" t="s">
        <v>595</v>
      </c>
      <c r="B435" s="102" t="s">
        <v>227</v>
      </c>
      <c r="C435" s="102" t="b">
        <v>1</v>
      </c>
      <c r="D435" s="102" t="s">
        <v>228</v>
      </c>
      <c r="E435" s="101" t="s">
        <v>229</v>
      </c>
      <c r="F435" s="101" t="s">
        <v>597</v>
      </c>
      <c r="G435" s="98">
        <v>0.11456142286061059</v>
      </c>
      <c r="H435" s="98">
        <v>27.899458788256236</v>
      </c>
      <c r="I435" s="3" t="str">
        <f t="shared" si="6"/>
        <v>Cereals|700to900</v>
      </c>
      <c r="J435" s="98"/>
      <c r="K435" s="98"/>
      <c r="L435" s="98"/>
      <c r="M435" s="98"/>
    </row>
    <row r="436" spans="1:13">
      <c r="A436" s="101" t="s">
        <v>595</v>
      </c>
      <c r="B436" s="102" t="s">
        <v>227</v>
      </c>
      <c r="C436" s="102" t="b">
        <v>0</v>
      </c>
      <c r="D436" s="102" t="s">
        <v>228</v>
      </c>
      <c r="E436" s="101" t="s">
        <v>232</v>
      </c>
      <c r="F436" s="101" t="s">
        <v>598</v>
      </c>
      <c r="G436" s="98">
        <v>0.67117444084536992</v>
      </c>
      <c r="H436" s="98">
        <v>21.581702500799278</v>
      </c>
      <c r="I436" s="3" t="str">
        <f t="shared" si="6"/>
        <v>Cereals|700to900</v>
      </c>
      <c r="J436" s="98"/>
      <c r="K436" s="98"/>
      <c r="L436" s="98"/>
      <c r="M436" s="98"/>
    </row>
    <row r="437" spans="1:13">
      <c r="A437" s="101" t="s">
        <v>595</v>
      </c>
      <c r="B437" s="102" t="s">
        <v>227</v>
      </c>
      <c r="C437" s="102" t="b">
        <v>1</v>
      </c>
      <c r="D437" s="102" t="s">
        <v>228</v>
      </c>
      <c r="E437" s="101" t="s">
        <v>232</v>
      </c>
      <c r="F437" s="101" t="s">
        <v>599</v>
      </c>
      <c r="G437" s="98">
        <v>0.67113456008169381</v>
      </c>
      <c r="H437" s="98">
        <v>21.519559389177825</v>
      </c>
      <c r="I437" s="3" t="str">
        <f t="shared" si="6"/>
        <v>Cereals|700to900</v>
      </c>
      <c r="J437" s="98"/>
      <c r="K437" s="98"/>
      <c r="L437" s="98"/>
      <c r="M437" s="98"/>
    </row>
    <row r="438" spans="1:13">
      <c r="A438" s="101" t="s">
        <v>595</v>
      </c>
      <c r="B438" s="102" t="s">
        <v>227</v>
      </c>
      <c r="C438" s="102" t="b">
        <v>0</v>
      </c>
      <c r="D438" s="102" t="s">
        <v>228</v>
      </c>
      <c r="E438" s="101" t="s">
        <v>235</v>
      </c>
      <c r="F438" s="101" t="s">
        <v>600</v>
      </c>
      <c r="G438" s="98">
        <v>0.9192086440389482</v>
      </c>
      <c r="H438" s="98">
        <v>20.175420952397761</v>
      </c>
      <c r="I438" s="3" t="str">
        <f t="shared" si="6"/>
        <v>Cereals|700to900</v>
      </c>
      <c r="J438" s="98"/>
      <c r="K438" s="98"/>
      <c r="L438" s="98"/>
      <c r="M438" s="98"/>
    </row>
    <row r="439" spans="1:13">
      <c r="A439" s="101" t="s">
        <v>595</v>
      </c>
      <c r="B439" s="102" t="s">
        <v>227</v>
      </c>
      <c r="C439" s="102" t="b">
        <v>1</v>
      </c>
      <c r="D439" s="102" t="s">
        <v>228</v>
      </c>
      <c r="E439" s="101" t="s">
        <v>235</v>
      </c>
      <c r="F439" s="101" t="s">
        <v>601</v>
      </c>
      <c r="G439" s="98">
        <v>0.91912828670754343</v>
      </c>
      <c r="H439" s="98">
        <v>20.124892876175753</v>
      </c>
      <c r="I439" s="3" t="str">
        <f t="shared" si="6"/>
        <v>Cereals|700to900</v>
      </c>
      <c r="J439" s="98"/>
      <c r="K439" s="98"/>
      <c r="L439" s="98"/>
      <c r="M439" s="98"/>
    </row>
    <row r="440" spans="1:13">
      <c r="A440" s="101" t="s">
        <v>595</v>
      </c>
      <c r="B440" s="102" t="s">
        <v>227</v>
      </c>
      <c r="C440" s="102" t="b">
        <v>1</v>
      </c>
      <c r="D440" s="102" t="s">
        <v>238</v>
      </c>
      <c r="E440" s="101" t="s">
        <v>229</v>
      </c>
      <c r="F440" s="101" t="s">
        <v>602</v>
      </c>
      <c r="G440" s="98">
        <v>0.20048838438273373</v>
      </c>
      <c r="H440" s="98">
        <v>29.658019607265381</v>
      </c>
      <c r="I440" s="3" t="str">
        <f t="shared" si="6"/>
        <v>Cereals|900to1200</v>
      </c>
      <c r="J440" s="98"/>
      <c r="K440" s="98"/>
      <c r="L440" s="98"/>
      <c r="M440" s="98"/>
    </row>
    <row r="441" spans="1:13">
      <c r="A441" s="101" t="s">
        <v>595</v>
      </c>
      <c r="B441" s="102" t="s">
        <v>240</v>
      </c>
      <c r="C441" s="102" t="b">
        <v>0</v>
      </c>
      <c r="D441" s="102" t="s">
        <v>228</v>
      </c>
      <c r="E441" s="101" t="s">
        <v>229</v>
      </c>
      <c r="F441" s="101" t="s">
        <v>603</v>
      </c>
      <c r="G441" s="98">
        <v>8.8365006288437298E-2</v>
      </c>
      <c r="H441" s="98">
        <v>19.149038880599786</v>
      </c>
      <c r="I441" s="3" t="str">
        <f t="shared" si="6"/>
        <v>General|700to900</v>
      </c>
      <c r="J441" s="98"/>
      <c r="K441" s="98"/>
      <c r="L441" s="98"/>
      <c r="M441" s="98"/>
    </row>
    <row r="442" spans="1:13">
      <c r="A442" s="101" t="s">
        <v>595</v>
      </c>
      <c r="B442" s="102" t="s">
        <v>240</v>
      </c>
      <c r="C442" s="102" t="b">
        <v>1</v>
      </c>
      <c r="D442" s="102" t="s">
        <v>228</v>
      </c>
      <c r="E442" s="101" t="s">
        <v>229</v>
      </c>
      <c r="F442" s="101" t="s">
        <v>604</v>
      </c>
      <c r="G442" s="98">
        <v>8.8365006288437298E-2</v>
      </c>
      <c r="H442" s="98">
        <v>19.095674437067196</v>
      </c>
      <c r="I442" s="3" t="str">
        <f t="shared" si="6"/>
        <v>General|700to900</v>
      </c>
      <c r="J442" s="98"/>
      <c r="K442" s="98"/>
      <c r="L442" s="98"/>
      <c r="M442" s="98"/>
    </row>
    <row r="443" spans="1:13">
      <c r="A443" s="101" t="s">
        <v>595</v>
      </c>
      <c r="B443" s="102" t="s">
        <v>240</v>
      </c>
      <c r="C443" s="102" t="b">
        <v>0</v>
      </c>
      <c r="D443" s="102" t="s">
        <v>228</v>
      </c>
      <c r="E443" s="101" t="s">
        <v>232</v>
      </c>
      <c r="F443" s="101" t="s">
        <v>605</v>
      </c>
      <c r="G443" s="98">
        <v>0.43848198164270902</v>
      </c>
      <c r="H443" s="98">
        <v>14.375747235642322</v>
      </c>
      <c r="I443" s="3" t="str">
        <f t="shared" si="6"/>
        <v>General|700to900</v>
      </c>
      <c r="J443" s="98"/>
      <c r="K443" s="98"/>
      <c r="L443" s="98"/>
      <c r="M443" s="98"/>
    </row>
    <row r="444" spans="1:13">
      <c r="A444" s="101" t="s">
        <v>595</v>
      </c>
      <c r="B444" s="102" t="s">
        <v>240</v>
      </c>
      <c r="C444" s="102" t="b">
        <v>1</v>
      </c>
      <c r="D444" s="102" t="s">
        <v>228</v>
      </c>
      <c r="E444" s="101" t="s">
        <v>232</v>
      </c>
      <c r="F444" s="101" t="s">
        <v>606</v>
      </c>
      <c r="G444" s="98">
        <v>0.43848198164270902</v>
      </c>
      <c r="H444" s="98">
        <v>14.340472375669346</v>
      </c>
      <c r="I444" s="3" t="str">
        <f t="shared" si="6"/>
        <v>General|700to900</v>
      </c>
      <c r="J444" s="98"/>
      <c r="K444" s="98"/>
      <c r="L444" s="98"/>
      <c r="M444" s="98"/>
    </row>
    <row r="445" spans="1:13">
      <c r="A445" s="101" t="s">
        <v>595</v>
      </c>
      <c r="B445" s="102" t="s">
        <v>240</v>
      </c>
      <c r="C445" s="102" t="b">
        <v>0</v>
      </c>
      <c r="D445" s="102" t="s">
        <v>228</v>
      </c>
      <c r="E445" s="101" t="s">
        <v>235</v>
      </c>
      <c r="F445" s="101" t="s">
        <v>607</v>
      </c>
      <c r="G445" s="98">
        <v>0.68161365036912347</v>
      </c>
      <c r="H445" s="98">
        <v>12.951162350473613</v>
      </c>
      <c r="I445" s="3" t="str">
        <f t="shared" si="6"/>
        <v>General|700to900</v>
      </c>
      <c r="J445" s="98"/>
      <c r="K445" s="98"/>
      <c r="L445" s="98"/>
      <c r="M445" s="98"/>
    </row>
    <row r="446" spans="1:13">
      <c r="A446" s="101" t="s">
        <v>595</v>
      </c>
      <c r="B446" s="102" t="s">
        <v>240</v>
      </c>
      <c r="C446" s="102" t="b">
        <v>1</v>
      </c>
      <c r="D446" s="102" t="s">
        <v>228</v>
      </c>
      <c r="E446" s="101" t="s">
        <v>235</v>
      </c>
      <c r="F446" s="101" t="s">
        <v>608</v>
      </c>
      <c r="G446" s="98">
        <v>0.68161365036912347</v>
      </c>
      <c r="H446" s="98">
        <v>12.923069887999709</v>
      </c>
      <c r="I446" s="3" t="str">
        <f t="shared" ref="I446:I509" si="7">B446&amp;"|"&amp;D446</f>
        <v>General|700to900</v>
      </c>
      <c r="J446" s="98"/>
      <c r="K446" s="98"/>
      <c r="L446" s="98"/>
      <c r="M446" s="98"/>
    </row>
    <row r="447" spans="1:13">
      <c r="A447" s="101" t="s">
        <v>595</v>
      </c>
      <c r="B447" s="102" t="s">
        <v>240</v>
      </c>
      <c r="C447" s="102" t="b">
        <v>1</v>
      </c>
      <c r="D447" s="102" t="s">
        <v>238</v>
      </c>
      <c r="E447" s="101" t="s">
        <v>229</v>
      </c>
      <c r="F447" s="101" t="s">
        <v>609</v>
      </c>
      <c r="G447" s="98">
        <v>0.15719479537637043</v>
      </c>
      <c r="H447" s="98">
        <v>20.414320011495242</v>
      </c>
      <c r="I447" s="3" t="str">
        <f t="shared" si="7"/>
        <v>General|900to1200</v>
      </c>
      <c r="J447" s="98"/>
      <c r="K447" s="98"/>
      <c r="L447" s="98"/>
      <c r="M447" s="98"/>
    </row>
    <row r="448" spans="1:13">
      <c r="A448" s="101" t="s">
        <v>595</v>
      </c>
      <c r="B448" s="102" t="s">
        <v>240</v>
      </c>
      <c r="C448" s="102" t="b">
        <v>1</v>
      </c>
      <c r="D448" s="102" t="s">
        <v>238</v>
      </c>
      <c r="E448" s="101" t="s">
        <v>232</v>
      </c>
      <c r="F448" s="101" t="s">
        <v>610</v>
      </c>
      <c r="G448" s="98">
        <v>0.83772454958749187</v>
      </c>
      <c r="H448" s="98">
        <v>18.27446807814713</v>
      </c>
      <c r="I448" s="3" t="str">
        <f t="shared" si="7"/>
        <v>General|900to1200</v>
      </c>
      <c r="J448" s="98"/>
      <c r="K448" s="98"/>
      <c r="L448" s="98"/>
      <c r="M448" s="98"/>
    </row>
    <row r="449" spans="1:13">
      <c r="A449" s="101" t="s">
        <v>595</v>
      </c>
      <c r="B449" s="102" t="s">
        <v>249</v>
      </c>
      <c r="C449" s="102" t="b">
        <v>0</v>
      </c>
      <c r="D449" s="102" t="s">
        <v>228</v>
      </c>
      <c r="E449" s="101" t="s">
        <v>229</v>
      </c>
      <c r="F449" s="101" t="s">
        <v>611</v>
      </c>
      <c r="G449" s="98">
        <v>0.10041419337720751</v>
      </c>
      <c r="H449" s="98">
        <v>21.277809899250418</v>
      </c>
      <c r="I449" s="3" t="str">
        <f t="shared" si="7"/>
        <v>Horticulture|700to900</v>
      </c>
      <c r="J449" s="98"/>
      <c r="K449" s="98"/>
      <c r="L449" s="98"/>
      <c r="M449" s="98"/>
    </row>
    <row r="450" spans="1:13">
      <c r="A450" s="101" t="s">
        <v>595</v>
      </c>
      <c r="B450" s="102" t="s">
        <v>249</v>
      </c>
      <c r="C450" s="102" t="b">
        <v>1</v>
      </c>
      <c r="D450" s="102" t="s">
        <v>228</v>
      </c>
      <c r="E450" s="101" t="s">
        <v>229</v>
      </c>
      <c r="F450" s="101" t="s">
        <v>612</v>
      </c>
      <c r="G450" s="98">
        <v>0.10041419337720751</v>
      </c>
      <c r="H450" s="98">
        <v>21.220312337706829</v>
      </c>
      <c r="I450" s="3" t="str">
        <f t="shared" si="7"/>
        <v>Horticulture|700to900</v>
      </c>
      <c r="J450" s="98"/>
      <c r="K450" s="98"/>
      <c r="L450" s="98"/>
      <c r="M450" s="98"/>
    </row>
    <row r="451" spans="1:13">
      <c r="A451" s="101" t="s">
        <v>595</v>
      </c>
      <c r="B451" s="102" t="s">
        <v>249</v>
      </c>
      <c r="C451" s="102" t="b">
        <v>1</v>
      </c>
      <c r="D451" s="102" t="s">
        <v>228</v>
      </c>
      <c r="E451" s="101" t="s">
        <v>232</v>
      </c>
      <c r="F451" s="101" t="s">
        <v>613</v>
      </c>
      <c r="G451" s="98">
        <v>0.5784821852020896</v>
      </c>
      <c r="H451" s="98">
        <v>15.440383961803446</v>
      </c>
      <c r="I451" s="3" t="str">
        <f t="shared" si="7"/>
        <v>Horticulture|700to900</v>
      </c>
      <c r="J451" s="98"/>
      <c r="K451" s="98"/>
      <c r="L451" s="98"/>
      <c r="M451" s="98"/>
    </row>
    <row r="452" spans="1:13">
      <c r="A452" s="101" t="s">
        <v>595</v>
      </c>
      <c r="B452" s="102" t="s">
        <v>249</v>
      </c>
      <c r="C452" s="102" t="b">
        <v>0</v>
      </c>
      <c r="D452" s="102" t="s">
        <v>228</v>
      </c>
      <c r="E452" s="101" t="s">
        <v>235</v>
      </c>
      <c r="F452" s="101" t="s">
        <v>614</v>
      </c>
      <c r="G452" s="98">
        <v>0.8244383040222506</v>
      </c>
      <c r="H452" s="98">
        <v>13.756609535201328</v>
      </c>
      <c r="I452" s="3" t="str">
        <f t="shared" si="7"/>
        <v>Horticulture|700to900</v>
      </c>
      <c r="J452" s="98"/>
      <c r="K452" s="98"/>
      <c r="L452" s="98"/>
      <c r="M452" s="98"/>
    </row>
    <row r="453" spans="1:13">
      <c r="A453" s="101" t="s">
        <v>595</v>
      </c>
      <c r="B453" s="102" t="s">
        <v>249</v>
      </c>
      <c r="C453" s="102" t="b">
        <v>1</v>
      </c>
      <c r="D453" s="102" t="s">
        <v>228</v>
      </c>
      <c r="E453" s="101" t="s">
        <v>235</v>
      </c>
      <c r="F453" s="101" t="s">
        <v>615</v>
      </c>
      <c r="G453" s="98">
        <v>0.8244383040222506</v>
      </c>
      <c r="H453" s="98">
        <v>13.726284705948382</v>
      </c>
      <c r="I453" s="3" t="str">
        <f t="shared" si="7"/>
        <v>Horticulture|700to900</v>
      </c>
      <c r="J453" s="98"/>
      <c r="K453" s="98"/>
      <c r="L453" s="98"/>
      <c r="M453" s="98"/>
    </row>
    <row r="454" spans="1:13">
      <c r="A454" s="101" t="s">
        <v>595</v>
      </c>
      <c r="B454" s="102" t="s">
        <v>249</v>
      </c>
      <c r="C454" s="102" t="b">
        <v>1</v>
      </c>
      <c r="D454" s="102" t="s">
        <v>238</v>
      </c>
      <c r="E454" s="101" t="s">
        <v>229</v>
      </c>
      <c r="F454" s="101" t="s">
        <v>616</v>
      </c>
      <c r="G454" s="98">
        <v>0.18195427546119297</v>
      </c>
      <c r="H454" s="98">
        <v>22.922977303242899</v>
      </c>
      <c r="I454" s="3" t="str">
        <f t="shared" si="7"/>
        <v>Horticulture|900to1200</v>
      </c>
      <c r="J454" s="98"/>
      <c r="K454" s="98"/>
      <c r="L454" s="98"/>
      <c r="M454" s="98"/>
    </row>
    <row r="455" spans="1:13">
      <c r="A455" s="101" t="s">
        <v>595</v>
      </c>
      <c r="B455" s="102" t="s">
        <v>256</v>
      </c>
      <c r="C455" s="102" t="b">
        <v>0</v>
      </c>
      <c r="D455" s="102" t="s">
        <v>228</v>
      </c>
      <c r="E455" s="101" t="s">
        <v>229</v>
      </c>
      <c r="F455" s="101" t="s">
        <v>617</v>
      </c>
      <c r="G455" s="98">
        <v>0.11744157539638946</v>
      </c>
      <c r="H455" s="98">
        <v>61.761369643014319</v>
      </c>
      <c r="I455" s="3" t="str">
        <f t="shared" si="7"/>
        <v>Pig|700to900</v>
      </c>
      <c r="J455" s="98"/>
      <c r="K455" s="98"/>
      <c r="L455" s="98"/>
      <c r="M455" s="98"/>
    </row>
    <row r="456" spans="1:13">
      <c r="A456" s="101" t="s">
        <v>595</v>
      </c>
      <c r="B456" s="102" t="s">
        <v>256</v>
      </c>
      <c r="C456" s="102" t="b">
        <v>1</v>
      </c>
      <c r="D456" s="102" t="s">
        <v>228</v>
      </c>
      <c r="E456" s="101" t="s">
        <v>229</v>
      </c>
      <c r="F456" s="101" t="s">
        <v>618</v>
      </c>
      <c r="G456" s="98">
        <v>0.11523515684515383</v>
      </c>
      <c r="H456" s="98">
        <v>61.681237569272319</v>
      </c>
      <c r="I456" s="3" t="str">
        <f t="shared" si="7"/>
        <v>Pig|700to900</v>
      </c>
      <c r="J456" s="98"/>
      <c r="K456" s="98"/>
      <c r="L456" s="98"/>
      <c r="M456" s="98"/>
    </row>
    <row r="457" spans="1:13">
      <c r="A457" s="101" t="s">
        <v>595</v>
      </c>
      <c r="B457" s="102" t="s">
        <v>256</v>
      </c>
      <c r="C457" s="102" t="b">
        <v>1</v>
      </c>
      <c r="D457" s="102" t="s">
        <v>228</v>
      </c>
      <c r="E457" s="101" t="s">
        <v>232</v>
      </c>
      <c r="F457" s="101" t="s">
        <v>619</v>
      </c>
      <c r="G457" s="98">
        <v>0.59104311448588942</v>
      </c>
      <c r="H457" s="98">
        <v>42.533113890618111</v>
      </c>
      <c r="I457" s="3" t="str">
        <f t="shared" si="7"/>
        <v>Pig|700to900</v>
      </c>
      <c r="J457" s="98"/>
      <c r="K457" s="98"/>
      <c r="L457" s="98"/>
      <c r="M457" s="98"/>
    </row>
    <row r="458" spans="1:13">
      <c r="A458" s="101" t="s">
        <v>595</v>
      </c>
      <c r="B458" s="102" t="s">
        <v>256</v>
      </c>
      <c r="C458" s="102" t="b">
        <v>0</v>
      </c>
      <c r="D458" s="102" t="s">
        <v>228</v>
      </c>
      <c r="E458" s="101" t="s">
        <v>235</v>
      </c>
      <c r="F458" s="101" t="s">
        <v>620</v>
      </c>
      <c r="G458" s="98">
        <v>0.97583229712183761</v>
      </c>
      <c r="H458" s="98">
        <v>36.746735753264403</v>
      </c>
      <c r="I458" s="3" t="str">
        <f t="shared" si="7"/>
        <v>Pig|700to900</v>
      </c>
      <c r="J458" s="98"/>
      <c r="K458" s="98"/>
      <c r="L458" s="98"/>
      <c r="M458" s="98"/>
    </row>
    <row r="459" spans="1:13">
      <c r="A459" s="101" t="s">
        <v>595</v>
      </c>
      <c r="B459" s="102" t="s">
        <v>256</v>
      </c>
      <c r="C459" s="102" t="b">
        <v>1</v>
      </c>
      <c r="D459" s="102" t="s">
        <v>228</v>
      </c>
      <c r="E459" s="101" t="s">
        <v>235</v>
      </c>
      <c r="F459" s="101" t="s">
        <v>621</v>
      </c>
      <c r="G459" s="98">
        <v>0.9428517707403623</v>
      </c>
      <c r="H459" s="98">
        <v>35.022519445531344</v>
      </c>
      <c r="I459" s="3" t="str">
        <f t="shared" si="7"/>
        <v>Pig|700to900</v>
      </c>
      <c r="J459" s="98"/>
      <c r="K459" s="98"/>
      <c r="L459" s="98"/>
      <c r="M459" s="98"/>
    </row>
    <row r="460" spans="1:13">
      <c r="A460" s="101" t="s">
        <v>595</v>
      </c>
      <c r="B460" s="102" t="s">
        <v>262</v>
      </c>
      <c r="C460" s="102" t="b">
        <v>0</v>
      </c>
      <c r="D460" s="102" t="s">
        <v>228</v>
      </c>
      <c r="E460" s="101" t="s">
        <v>229</v>
      </c>
      <c r="F460" s="101" t="s">
        <v>622</v>
      </c>
      <c r="G460" s="98">
        <v>0.12570748437605758</v>
      </c>
      <c r="H460" s="98">
        <v>130.07633583793788</v>
      </c>
      <c r="I460" s="3" t="str">
        <f t="shared" si="7"/>
        <v>Poultry|700to900</v>
      </c>
      <c r="J460" s="98"/>
      <c r="K460" s="98"/>
      <c r="L460" s="98"/>
      <c r="M460" s="98"/>
    </row>
    <row r="461" spans="1:13">
      <c r="A461" s="101" t="s">
        <v>595</v>
      </c>
      <c r="B461" s="102" t="s">
        <v>262</v>
      </c>
      <c r="C461" s="102" t="b">
        <v>1</v>
      </c>
      <c r="D461" s="102" t="s">
        <v>228</v>
      </c>
      <c r="E461" s="101" t="s">
        <v>229</v>
      </c>
      <c r="F461" s="101" t="s">
        <v>623</v>
      </c>
      <c r="G461" s="98">
        <v>0.12284299353261552</v>
      </c>
      <c r="H461" s="98">
        <v>130.60672419181711</v>
      </c>
      <c r="I461" s="3" t="str">
        <f t="shared" si="7"/>
        <v>Poultry|700to900</v>
      </c>
      <c r="J461" s="98"/>
      <c r="K461" s="98"/>
      <c r="L461" s="98"/>
      <c r="M461" s="98"/>
    </row>
    <row r="462" spans="1:13">
      <c r="A462" s="101" t="s">
        <v>595</v>
      </c>
      <c r="B462" s="102" t="s">
        <v>262</v>
      </c>
      <c r="C462" s="102" t="b">
        <v>1</v>
      </c>
      <c r="D462" s="102" t="s">
        <v>228</v>
      </c>
      <c r="E462" s="101" t="s">
        <v>235</v>
      </c>
      <c r="F462" s="101" t="s">
        <v>624</v>
      </c>
      <c r="G462" s="98">
        <v>0.82116634703432512</v>
      </c>
      <c r="H462" s="98">
        <v>67.621935306271794</v>
      </c>
      <c r="I462" s="3" t="str">
        <f t="shared" si="7"/>
        <v>Poultry|700to900</v>
      </c>
      <c r="J462" s="98"/>
      <c r="K462" s="98"/>
      <c r="L462" s="98"/>
      <c r="M462" s="98"/>
    </row>
    <row r="463" spans="1:13">
      <c r="A463" s="101" t="s">
        <v>595</v>
      </c>
      <c r="B463" s="102" t="s">
        <v>262</v>
      </c>
      <c r="C463" s="102" t="b">
        <v>1</v>
      </c>
      <c r="D463" s="102" t="s">
        <v>238</v>
      </c>
      <c r="E463" s="101" t="s">
        <v>229</v>
      </c>
      <c r="F463" s="101" t="s">
        <v>625</v>
      </c>
      <c r="G463" s="98">
        <v>0.19577820801888998</v>
      </c>
      <c r="H463" s="98">
        <v>136.88733208039841</v>
      </c>
      <c r="I463" s="3" t="str">
        <f t="shared" si="7"/>
        <v>Poultry|900to1200</v>
      </c>
      <c r="J463" s="98"/>
      <c r="K463" s="98"/>
      <c r="L463" s="98"/>
      <c r="M463" s="98"/>
    </row>
    <row r="464" spans="1:13">
      <c r="A464" s="101" t="s">
        <v>595</v>
      </c>
      <c r="B464" s="102" t="s">
        <v>267</v>
      </c>
      <c r="C464" s="102" t="b">
        <v>1</v>
      </c>
      <c r="D464" s="102" t="s">
        <v>228</v>
      </c>
      <c r="E464" s="101" t="s">
        <v>229</v>
      </c>
      <c r="F464" s="101" t="s">
        <v>626</v>
      </c>
      <c r="G464" s="98">
        <v>0.13126195136163726</v>
      </c>
      <c r="H464" s="98">
        <v>43.4374530449536</v>
      </c>
      <c r="I464" s="3" t="str">
        <f t="shared" si="7"/>
        <v>Dairy|700to900</v>
      </c>
      <c r="J464" s="98"/>
      <c r="K464" s="98"/>
      <c r="L464" s="98"/>
      <c r="M464" s="98"/>
    </row>
    <row r="465" spans="1:13">
      <c r="A465" s="101" t="s">
        <v>595</v>
      </c>
      <c r="B465" s="102" t="s">
        <v>267</v>
      </c>
      <c r="C465" s="102" t="b">
        <v>1</v>
      </c>
      <c r="D465" s="102" t="s">
        <v>228</v>
      </c>
      <c r="E465" s="101" t="s">
        <v>235</v>
      </c>
      <c r="F465" s="101" t="s">
        <v>627</v>
      </c>
      <c r="G465" s="98">
        <v>1.1628537881106094</v>
      </c>
      <c r="H465" s="98">
        <v>19.514011337553555</v>
      </c>
      <c r="I465" s="3" t="str">
        <f t="shared" si="7"/>
        <v>Dairy|700to900</v>
      </c>
      <c r="J465" s="98"/>
      <c r="K465" s="98"/>
      <c r="L465" s="98"/>
      <c r="M465" s="98"/>
    </row>
    <row r="466" spans="1:13">
      <c r="A466" s="101" t="s">
        <v>595</v>
      </c>
      <c r="B466" s="102" t="s">
        <v>267</v>
      </c>
      <c r="C466" s="102" t="b">
        <v>1</v>
      </c>
      <c r="D466" s="102" t="s">
        <v>238</v>
      </c>
      <c r="E466" s="101" t="s">
        <v>229</v>
      </c>
      <c r="F466" s="101" t="s">
        <v>628</v>
      </c>
      <c r="G466" s="98">
        <v>0.19800108002655881</v>
      </c>
      <c r="H466" s="98">
        <v>45.899472794159131</v>
      </c>
      <c r="I466" s="3" t="str">
        <f t="shared" si="7"/>
        <v>Dairy|900to1200</v>
      </c>
      <c r="J466" s="98"/>
      <c r="K466" s="98"/>
      <c r="L466" s="98"/>
      <c r="M466" s="98"/>
    </row>
    <row r="467" spans="1:13">
      <c r="A467" s="101" t="s">
        <v>595</v>
      </c>
      <c r="B467" s="102" t="s">
        <v>271</v>
      </c>
      <c r="C467" s="102" t="b">
        <v>0</v>
      </c>
      <c r="D467" s="102" t="s">
        <v>228</v>
      </c>
      <c r="E467" s="101" t="s">
        <v>229</v>
      </c>
      <c r="F467" s="101" t="s">
        <v>629</v>
      </c>
      <c r="G467" s="98">
        <v>7.5535002685031952E-2</v>
      </c>
      <c r="H467" s="98">
        <v>12.864642968493193</v>
      </c>
      <c r="I467" s="3" t="str">
        <f t="shared" si="7"/>
        <v>Lowland|700to900</v>
      </c>
      <c r="J467" s="98"/>
      <c r="K467" s="98"/>
      <c r="L467" s="98"/>
      <c r="M467" s="98"/>
    </row>
    <row r="468" spans="1:13">
      <c r="A468" s="101" t="s">
        <v>595</v>
      </c>
      <c r="B468" s="102" t="s">
        <v>271</v>
      </c>
      <c r="C468" s="102" t="b">
        <v>1</v>
      </c>
      <c r="D468" s="102" t="s">
        <v>228</v>
      </c>
      <c r="E468" s="101" t="s">
        <v>229</v>
      </c>
      <c r="F468" s="101" t="s">
        <v>630</v>
      </c>
      <c r="G468" s="98">
        <v>7.5534834657270053E-2</v>
      </c>
      <c r="H468" s="98">
        <v>12.783671985639412</v>
      </c>
      <c r="I468" s="3" t="str">
        <f t="shared" si="7"/>
        <v>Lowland|700to900</v>
      </c>
      <c r="J468" s="98"/>
      <c r="K468" s="98"/>
      <c r="L468" s="98"/>
      <c r="M468" s="98"/>
    </row>
    <row r="469" spans="1:13">
      <c r="A469" s="101" t="s">
        <v>595</v>
      </c>
      <c r="B469" s="102" t="s">
        <v>271</v>
      </c>
      <c r="C469" s="102" t="b">
        <v>0</v>
      </c>
      <c r="D469" s="102" t="s">
        <v>228</v>
      </c>
      <c r="E469" s="101" t="s">
        <v>232</v>
      </c>
      <c r="F469" s="101" t="s">
        <v>631</v>
      </c>
      <c r="G469" s="98">
        <v>0.18135129226771962</v>
      </c>
      <c r="H469" s="98">
        <v>9.9596158427006216</v>
      </c>
      <c r="I469" s="3" t="str">
        <f t="shared" si="7"/>
        <v>Lowland|700to900</v>
      </c>
      <c r="J469" s="98"/>
      <c r="K469" s="98"/>
      <c r="L469" s="98"/>
      <c r="M469" s="98"/>
    </row>
    <row r="470" spans="1:13">
      <c r="A470" s="101" t="s">
        <v>595</v>
      </c>
      <c r="B470" s="102" t="s">
        <v>271</v>
      </c>
      <c r="C470" s="102" t="b">
        <v>1</v>
      </c>
      <c r="D470" s="102" t="s">
        <v>228</v>
      </c>
      <c r="E470" s="101" t="s">
        <v>232</v>
      </c>
      <c r="F470" s="101" t="s">
        <v>632</v>
      </c>
      <c r="G470" s="98">
        <v>0.18135108380022286</v>
      </c>
      <c r="H470" s="98">
        <v>9.8979516842424058</v>
      </c>
      <c r="I470" s="3" t="str">
        <f t="shared" si="7"/>
        <v>Lowland|700to900</v>
      </c>
      <c r="J470" s="98"/>
      <c r="K470" s="98"/>
      <c r="L470" s="98"/>
      <c r="M470" s="98"/>
    </row>
    <row r="471" spans="1:13">
      <c r="A471" s="101" t="s">
        <v>595</v>
      </c>
      <c r="B471" s="102" t="s">
        <v>271</v>
      </c>
      <c r="C471" s="102" t="b">
        <v>0</v>
      </c>
      <c r="D471" s="102" t="s">
        <v>228</v>
      </c>
      <c r="E471" s="101" t="s">
        <v>235</v>
      </c>
      <c r="F471" s="101" t="s">
        <v>633</v>
      </c>
      <c r="G471" s="98">
        <v>0.60318378398145056</v>
      </c>
      <c r="H471" s="98">
        <v>6.9856196484664714</v>
      </c>
      <c r="I471" s="3" t="str">
        <f t="shared" si="7"/>
        <v>Lowland|700to900</v>
      </c>
      <c r="J471" s="98"/>
      <c r="K471" s="98"/>
      <c r="L471" s="98"/>
      <c r="M471" s="98"/>
    </row>
    <row r="472" spans="1:13">
      <c r="A472" s="101" t="s">
        <v>595</v>
      </c>
      <c r="B472" s="102" t="s">
        <v>271</v>
      </c>
      <c r="C472" s="102" t="b">
        <v>1</v>
      </c>
      <c r="D472" s="102" t="s">
        <v>228</v>
      </c>
      <c r="E472" s="101" t="s">
        <v>235</v>
      </c>
      <c r="F472" s="101" t="s">
        <v>634</v>
      </c>
      <c r="G472" s="98">
        <v>0.60315362733513977</v>
      </c>
      <c r="H472" s="98">
        <v>6.9670640157740955</v>
      </c>
      <c r="I472" s="3" t="str">
        <f t="shared" si="7"/>
        <v>Lowland|700to900</v>
      </c>
      <c r="J472" s="98"/>
      <c r="K472" s="98"/>
      <c r="L472" s="98"/>
      <c r="M472" s="98"/>
    </row>
    <row r="473" spans="1:13">
      <c r="A473" s="101" t="s">
        <v>595</v>
      </c>
      <c r="B473" s="102" t="s">
        <v>271</v>
      </c>
      <c r="C473" s="102" t="b">
        <v>1</v>
      </c>
      <c r="D473" s="102" t="s">
        <v>238</v>
      </c>
      <c r="E473" s="101" t="s">
        <v>229</v>
      </c>
      <c r="F473" s="101" t="s">
        <v>635</v>
      </c>
      <c r="G473" s="98">
        <v>0.12466511555848805</v>
      </c>
      <c r="H473" s="98">
        <v>13.599099401678419</v>
      </c>
      <c r="I473" s="3" t="str">
        <f t="shared" si="7"/>
        <v>Lowland|900to1200</v>
      </c>
      <c r="J473" s="98"/>
      <c r="K473" s="98"/>
      <c r="L473" s="98"/>
      <c r="M473" s="98"/>
    </row>
    <row r="474" spans="1:13">
      <c r="A474" s="101" t="s">
        <v>595</v>
      </c>
      <c r="B474" s="102" t="s">
        <v>271</v>
      </c>
      <c r="C474" s="102" t="b">
        <v>1</v>
      </c>
      <c r="D474" s="102" t="s">
        <v>238</v>
      </c>
      <c r="E474" s="101" t="s">
        <v>232</v>
      </c>
      <c r="F474" s="101" t="s">
        <v>636</v>
      </c>
      <c r="G474" s="98">
        <v>0.33001757389610831</v>
      </c>
      <c r="H474" s="98">
        <v>12.557478847381919</v>
      </c>
      <c r="I474" s="3" t="str">
        <f t="shared" si="7"/>
        <v>Lowland|900to1200</v>
      </c>
      <c r="J474" s="98"/>
      <c r="K474" s="98"/>
      <c r="L474" s="98"/>
      <c r="M474" s="98"/>
    </row>
    <row r="475" spans="1:13">
      <c r="A475" s="101" t="s">
        <v>595</v>
      </c>
      <c r="B475" s="102" t="s">
        <v>280</v>
      </c>
      <c r="C475" s="102" t="b">
        <v>1</v>
      </c>
      <c r="D475" s="102" t="s">
        <v>228</v>
      </c>
      <c r="E475" s="101" t="s">
        <v>229</v>
      </c>
      <c r="F475" s="101" t="s">
        <v>637</v>
      </c>
      <c r="G475" s="98">
        <v>0.10649413721173924</v>
      </c>
      <c r="H475" s="98">
        <v>24.751769636323463</v>
      </c>
      <c r="I475" s="3" t="str">
        <f t="shared" si="7"/>
        <v>Mixed|700to900</v>
      </c>
      <c r="J475" s="98"/>
      <c r="K475" s="98"/>
      <c r="L475" s="98"/>
      <c r="M475" s="98"/>
    </row>
    <row r="476" spans="1:13">
      <c r="A476" s="101" t="s">
        <v>595</v>
      </c>
      <c r="B476" s="102" t="s">
        <v>280</v>
      </c>
      <c r="C476" s="102" t="b">
        <v>1</v>
      </c>
      <c r="D476" s="102" t="s">
        <v>228</v>
      </c>
      <c r="E476" s="101" t="s">
        <v>232</v>
      </c>
      <c r="F476" s="101" t="s">
        <v>638</v>
      </c>
      <c r="G476" s="98">
        <v>0.50690876835946241</v>
      </c>
      <c r="H476" s="98">
        <v>19.025929109664808</v>
      </c>
      <c r="I476" s="3" t="str">
        <f t="shared" si="7"/>
        <v>Mixed|700to900</v>
      </c>
      <c r="J476" s="98"/>
      <c r="K476" s="98"/>
      <c r="L476" s="98"/>
      <c r="M476" s="98"/>
    </row>
    <row r="477" spans="1:13">
      <c r="A477" s="101" t="s">
        <v>595</v>
      </c>
      <c r="B477" s="102" t="s">
        <v>280</v>
      </c>
      <c r="C477" s="102" t="b">
        <v>1</v>
      </c>
      <c r="D477" s="102" t="s">
        <v>228</v>
      </c>
      <c r="E477" s="101" t="s">
        <v>235</v>
      </c>
      <c r="F477" s="101" t="s">
        <v>639</v>
      </c>
      <c r="G477" s="98">
        <v>0.87085806685318978</v>
      </c>
      <c r="H477" s="98">
        <v>16.12854959699597</v>
      </c>
      <c r="I477" s="3" t="str">
        <f t="shared" si="7"/>
        <v>Mixed|700to900</v>
      </c>
      <c r="J477" s="98"/>
      <c r="K477" s="98"/>
      <c r="L477" s="98"/>
      <c r="M477" s="98"/>
    </row>
    <row r="478" spans="1:13">
      <c r="A478" s="101" t="s">
        <v>595</v>
      </c>
      <c r="B478" s="102" t="s">
        <v>280</v>
      </c>
      <c r="C478" s="102" t="b">
        <v>1</v>
      </c>
      <c r="D478" s="102" t="s">
        <v>238</v>
      </c>
      <c r="E478" s="101" t="s">
        <v>229</v>
      </c>
      <c r="F478" s="101" t="s">
        <v>640</v>
      </c>
      <c r="G478" s="98">
        <v>0.18319851740587167</v>
      </c>
      <c r="H478" s="98">
        <v>26.275961421652692</v>
      </c>
      <c r="I478" s="3" t="str">
        <f t="shared" si="7"/>
        <v>Mixed|900to1200</v>
      </c>
      <c r="J478" s="98"/>
      <c r="K478" s="98"/>
      <c r="L478" s="98"/>
      <c r="M478" s="98"/>
    </row>
    <row r="479" spans="1:13">
      <c r="A479" s="101" t="s">
        <v>641</v>
      </c>
      <c r="B479" s="102" t="s">
        <v>227</v>
      </c>
      <c r="C479" s="102" t="b">
        <v>0</v>
      </c>
      <c r="D479" s="102" t="s">
        <v>228</v>
      </c>
      <c r="E479" s="101" t="s">
        <v>229</v>
      </c>
      <c r="F479" s="101" t="s">
        <v>642</v>
      </c>
      <c r="G479" s="98">
        <v>0.14397626220493862</v>
      </c>
      <c r="H479" s="98">
        <v>25.733898905445209</v>
      </c>
      <c r="I479" s="3" t="str">
        <f t="shared" si="7"/>
        <v>Cereals|700to900</v>
      </c>
      <c r="J479" s="98"/>
      <c r="K479" s="98"/>
      <c r="L479" s="98"/>
      <c r="M479" s="98"/>
    </row>
    <row r="480" spans="1:13">
      <c r="A480" s="101" t="s">
        <v>641</v>
      </c>
      <c r="B480" s="102" t="s">
        <v>227</v>
      </c>
      <c r="C480" s="102" t="b">
        <v>1</v>
      </c>
      <c r="D480" s="102" t="s">
        <v>228</v>
      </c>
      <c r="E480" s="101" t="s">
        <v>229</v>
      </c>
      <c r="F480" s="101" t="s">
        <v>643</v>
      </c>
      <c r="G480" s="98">
        <v>0.14396454976857617</v>
      </c>
      <c r="H480" s="98">
        <v>25.649503365330638</v>
      </c>
      <c r="I480" s="3" t="str">
        <f t="shared" si="7"/>
        <v>Cereals|700to900</v>
      </c>
      <c r="J480" s="98"/>
      <c r="K480" s="98"/>
      <c r="L480" s="98"/>
      <c r="M480" s="98"/>
    </row>
    <row r="481" spans="1:13">
      <c r="A481" s="101" t="s">
        <v>641</v>
      </c>
      <c r="B481" s="102" t="s">
        <v>227</v>
      </c>
      <c r="C481" s="102" t="b">
        <v>0</v>
      </c>
      <c r="D481" s="102" t="s">
        <v>228</v>
      </c>
      <c r="E481" s="101" t="s">
        <v>232</v>
      </c>
      <c r="F481" s="101" t="s">
        <v>644</v>
      </c>
      <c r="G481" s="98">
        <v>0.68230202817765639</v>
      </c>
      <c r="H481" s="98">
        <v>19.813657966146032</v>
      </c>
      <c r="I481" s="3" t="str">
        <f t="shared" si="7"/>
        <v>Cereals|700to900</v>
      </c>
      <c r="J481" s="98"/>
      <c r="K481" s="98"/>
      <c r="L481" s="98"/>
      <c r="M481" s="98"/>
    </row>
    <row r="482" spans="1:13">
      <c r="A482" s="101" t="s">
        <v>641</v>
      </c>
      <c r="B482" s="102" t="s">
        <v>227</v>
      </c>
      <c r="C482" s="102" t="b">
        <v>1</v>
      </c>
      <c r="D482" s="102" t="s">
        <v>228</v>
      </c>
      <c r="E482" s="101" t="s">
        <v>232</v>
      </c>
      <c r="F482" s="101" t="s">
        <v>645</v>
      </c>
      <c r="G482" s="98">
        <v>0.68223455291239166</v>
      </c>
      <c r="H482" s="98">
        <v>19.754618491494739</v>
      </c>
      <c r="I482" s="3" t="str">
        <f t="shared" si="7"/>
        <v>Cereals|700to900</v>
      </c>
      <c r="J482" s="98"/>
      <c r="K482" s="98"/>
      <c r="L482" s="98"/>
      <c r="M482" s="98"/>
    </row>
    <row r="483" spans="1:13">
      <c r="A483" s="101" t="s">
        <v>641</v>
      </c>
      <c r="B483" s="102" t="s">
        <v>227</v>
      </c>
      <c r="C483" s="102" t="b">
        <v>0</v>
      </c>
      <c r="D483" s="102" t="s">
        <v>228</v>
      </c>
      <c r="E483" s="101" t="s">
        <v>235</v>
      </c>
      <c r="F483" s="101" t="s">
        <v>646</v>
      </c>
      <c r="G483" s="98">
        <v>0.95295153171533742</v>
      </c>
      <c r="H483" s="98">
        <v>18.36974291200271</v>
      </c>
      <c r="I483" s="3" t="str">
        <f t="shared" si="7"/>
        <v>Cereals|700to900</v>
      </c>
      <c r="J483" s="98"/>
      <c r="K483" s="98"/>
      <c r="L483" s="98"/>
      <c r="M483" s="98"/>
    </row>
    <row r="484" spans="1:13">
      <c r="A484" s="101" t="s">
        <v>641</v>
      </c>
      <c r="B484" s="102" t="s">
        <v>227</v>
      </c>
      <c r="C484" s="102" t="b">
        <v>1</v>
      </c>
      <c r="D484" s="102" t="s">
        <v>228</v>
      </c>
      <c r="E484" s="101" t="s">
        <v>235</v>
      </c>
      <c r="F484" s="101" t="s">
        <v>647</v>
      </c>
      <c r="G484" s="98">
        <v>0.95279840244184411</v>
      </c>
      <c r="H484" s="98">
        <v>18.320968551086658</v>
      </c>
      <c r="I484" s="3" t="str">
        <f t="shared" si="7"/>
        <v>Cereals|700to900</v>
      </c>
      <c r="J484" s="98"/>
      <c r="K484" s="98"/>
      <c r="L484" s="98"/>
      <c r="M484" s="98"/>
    </row>
    <row r="485" spans="1:13">
      <c r="A485" s="101" t="s">
        <v>641</v>
      </c>
      <c r="B485" s="102" t="s">
        <v>227</v>
      </c>
      <c r="C485" s="102" t="b">
        <v>1</v>
      </c>
      <c r="D485" s="102" t="s">
        <v>238</v>
      </c>
      <c r="E485" s="101" t="s">
        <v>229</v>
      </c>
      <c r="F485" s="101" t="s">
        <v>648</v>
      </c>
      <c r="G485" s="98">
        <v>0.25561856644329195</v>
      </c>
      <c r="H485" s="98">
        <v>27.256426374045976</v>
      </c>
      <c r="I485" s="3" t="str">
        <f t="shared" si="7"/>
        <v>Cereals|900to1200</v>
      </c>
      <c r="J485" s="98"/>
      <c r="K485" s="98"/>
      <c r="L485" s="98"/>
      <c r="M485" s="98"/>
    </row>
    <row r="486" spans="1:13">
      <c r="A486" s="101" t="s">
        <v>641</v>
      </c>
      <c r="B486" s="102" t="s">
        <v>227</v>
      </c>
      <c r="C486" s="102" t="b">
        <v>1</v>
      </c>
      <c r="D486" s="102" t="s">
        <v>238</v>
      </c>
      <c r="E486" s="101" t="s">
        <v>235</v>
      </c>
      <c r="F486" s="101" t="s">
        <v>649</v>
      </c>
      <c r="G486" s="98">
        <v>1.5441222250904774</v>
      </c>
      <c r="H486" s="98">
        <v>21.128401937232976</v>
      </c>
      <c r="I486" s="3" t="str">
        <f t="shared" si="7"/>
        <v>Cereals|900to1200</v>
      </c>
      <c r="J486" s="98"/>
      <c r="K486" s="98"/>
      <c r="L486" s="98"/>
      <c r="M486" s="98"/>
    </row>
    <row r="487" spans="1:13">
      <c r="A487" s="101" t="s">
        <v>641</v>
      </c>
      <c r="B487" s="102" t="s">
        <v>240</v>
      </c>
      <c r="C487" s="102" t="b">
        <v>0</v>
      </c>
      <c r="D487" s="102" t="s">
        <v>228</v>
      </c>
      <c r="E487" s="101" t="s">
        <v>229</v>
      </c>
      <c r="F487" s="101" t="s">
        <v>650</v>
      </c>
      <c r="G487" s="98">
        <v>0.11188648441479269</v>
      </c>
      <c r="H487" s="98">
        <v>21.050635915294542</v>
      </c>
      <c r="I487" s="3" t="str">
        <f t="shared" si="7"/>
        <v>General|700to900</v>
      </c>
      <c r="J487" s="98"/>
      <c r="K487" s="98"/>
      <c r="L487" s="98"/>
      <c r="M487" s="98"/>
    </row>
    <row r="488" spans="1:13">
      <c r="A488" s="101" t="s">
        <v>641</v>
      </c>
      <c r="B488" s="102" t="s">
        <v>240</v>
      </c>
      <c r="C488" s="102" t="b">
        <v>1</v>
      </c>
      <c r="D488" s="102" t="s">
        <v>228</v>
      </c>
      <c r="E488" s="101" t="s">
        <v>229</v>
      </c>
      <c r="F488" s="101" t="s">
        <v>651</v>
      </c>
      <c r="G488" s="98">
        <v>0.11188648441479269</v>
      </c>
      <c r="H488" s="98">
        <v>20.991737860512764</v>
      </c>
      <c r="I488" s="3" t="str">
        <f t="shared" si="7"/>
        <v>General|700to900</v>
      </c>
      <c r="J488" s="98"/>
      <c r="K488" s="98"/>
      <c r="L488" s="98"/>
      <c r="M488" s="98"/>
    </row>
    <row r="489" spans="1:13">
      <c r="A489" s="101" t="s">
        <v>641</v>
      </c>
      <c r="B489" s="102" t="s">
        <v>240</v>
      </c>
      <c r="C489" s="102" t="b">
        <v>0</v>
      </c>
      <c r="D489" s="102" t="s">
        <v>228</v>
      </c>
      <c r="E489" s="101" t="s">
        <v>232</v>
      </c>
      <c r="F489" s="101" t="s">
        <v>652</v>
      </c>
      <c r="G489" s="98">
        <v>0.45982171029573549</v>
      </c>
      <c r="H489" s="98">
        <v>15.440656269135047</v>
      </c>
      <c r="I489" s="3" t="str">
        <f t="shared" si="7"/>
        <v>General|700to900</v>
      </c>
      <c r="J489" s="98"/>
      <c r="K489" s="98"/>
      <c r="L489" s="98"/>
      <c r="M489" s="98"/>
    </row>
    <row r="490" spans="1:13">
      <c r="A490" s="101" t="s">
        <v>641</v>
      </c>
      <c r="B490" s="102" t="s">
        <v>240</v>
      </c>
      <c r="C490" s="102" t="b">
        <v>1</v>
      </c>
      <c r="D490" s="102" t="s">
        <v>228</v>
      </c>
      <c r="E490" s="101" t="s">
        <v>232</v>
      </c>
      <c r="F490" s="101" t="s">
        <v>653</v>
      </c>
      <c r="G490" s="98">
        <v>0.45982171029573549</v>
      </c>
      <c r="H490" s="98">
        <v>15.401599525980744</v>
      </c>
      <c r="I490" s="3" t="str">
        <f t="shared" si="7"/>
        <v>General|700to900</v>
      </c>
      <c r="J490" s="98"/>
      <c r="K490" s="98"/>
      <c r="L490" s="98"/>
      <c r="M490" s="98"/>
    </row>
    <row r="491" spans="1:13">
      <c r="A491" s="101" t="s">
        <v>641</v>
      </c>
      <c r="B491" s="102" t="s">
        <v>240</v>
      </c>
      <c r="C491" s="102" t="b">
        <v>0</v>
      </c>
      <c r="D491" s="102" t="s">
        <v>228</v>
      </c>
      <c r="E491" s="101" t="s">
        <v>235</v>
      </c>
      <c r="F491" s="101" t="s">
        <v>654</v>
      </c>
      <c r="G491" s="98">
        <v>0.71281341867510395</v>
      </c>
      <c r="H491" s="98">
        <v>13.694272723528419</v>
      </c>
      <c r="I491" s="3" t="str">
        <f t="shared" si="7"/>
        <v>General|700to900</v>
      </c>
      <c r="J491" s="98"/>
      <c r="K491" s="98"/>
      <c r="L491" s="98"/>
      <c r="M491" s="98"/>
    </row>
    <row r="492" spans="1:13">
      <c r="A492" s="101" t="s">
        <v>641</v>
      </c>
      <c r="B492" s="102" t="s">
        <v>240</v>
      </c>
      <c r="C492" s="102" t="b">
        <v>1</v>
      </c>
      <c r="D492" s="102" t="s">
        <v>228</v>
      </c>
      <c r="E492" s="101" t="s">
        <v>235</v>
      </c>
      <c r="F492" s="101" t="s">
        <v>655</v>
      </c>
      <c r="G492" s="98">
        <v>0.71281341867510395</v>
      </c>
      <c r="H492" s="98">
        <v>13.663104921230305</v>
      </c>
      <c r="I492" s="3" t="str">
        <f t="shared" si="7"/>
        <v>General|700to900</v>
      </c>
      <c r="J492" s="98"/>
      <c r="K492" s="98"/>
      <c r="L492" s="98"/>
      <c r="M492" s="98"/>
    </row>
    <row r="493" spans="1:13">
      <c r="A493" s="101" t="s">
        <v>641</v>
      </c>
      <c r="B493" s="102" t="s">
        <v>240</v>
      </c>
      <c r="C493" s="102" t="b">
        <v>1</v>
      </c>
      <c r="D493" s="102" t="s">
        <v>238</v>
      </c>
      <c r="E493" s="101" t="s">
        <v>229</v>
      </c>
      <c r="F493" s="101" t="s">
        <v>656</v>
      </c>
      <c r="G493" s="98">
        <v>0.2028686151742346</v>
      </c>
      <c r="H493" s="98">
        <v>22.368177172473079</v>
      </c>
      <c r="I493" s="3" t="str">
        <f t="shared" si="7"/>
        <v>General|900to1200</v>
      </c>
      <c r="J493" s="98"/>
      <c r="K493" s="98"/>
      <c r="L493" s="98"/>
      <c r="M493" s="98"/>
    </row>
    <row r="494" spans="1:13">
      <c r="A494" s="101" t="s">
        <v>641</v>
      </c>
      <c r="B494" s="102" t="s">
        <v>240</v>
      </c>
      <c r="C494" s="102" t="b">
        <v>1</v>
      </c>
      <c r="D494" s="102" t="s">
        <v>238</v>
      </c>
      <c r="E494" s="101" t="s">
        <v>235</v>
      </c>
      <c r="F494" s="101" t="s">
        <v>657</v>
      </c>
      <c r="G494" s="98">
        <v>1.1888300720599028</v>
      </c>
      <c r="H494" s="98">
        <v>15.581790523603065</v>
      </c>
      <c r="I494" s="3" t="str">
        <f t="shared" si="7"/>
        <v>General|900to1200</v>
      </c>
      <c r="J494" s="98"/>
      <c r="K494" s="98"/>
      <c r="L494" s="98"/>
      <c r="M494" s="98"/>
    </row>
    <row r="495" spans="1:13">
      <c r="A495" s="101" t="s">
        <v>641</v>
      </c>
      <c r="B495" s="102" t="s">
        <v>240</v>
      </c>
      <c r="C495" s="102" t="b">
        <v>0</v>
      </c>
      <c r="D495" s="102" t="s">
        <v>302</v>
      </c>
      <c r="E495" s="101" t="s">
        <v>232</v>
      </c>
      <c r="F495" s="101" t="s">
        <v>658</v>
      </c>
      <c r="G495" s="98">
        <v>1.8636292619913388</v>
      </c>
      <c r="H495" s="98">
        <v>27.649400822648118</v>
      </c>
      <c r="I495" s="3" t="str">
        <f t="shared" si="7"/>
        <v>General|Over1500</v>
      </c>
      <c r="J495" s="98"/>
      <c r="K495" s="98"/>
      <c r="L495" s="98"/>
      <c r="M495" s="98"/>
    </row>
    <row r="496" spans="1:13">
      <c r="A496" s="101" t="s">
        <v>641</v>
      </c>
      <c r="B496" s="102" t="s">
        <v>240</v>
      </c>
      <c r="C496" s="102" t="b">
        <v>1</v>
      </c>
      <c r="D496" s="102" t="s">
        <v>302</v>
      </c>
      <c r="E496" s="101" t="s">
        <v>235</v>
      </c>
      <c r="F496" s="101" t="s">
        <v>659</v>
      </c>
      <c r="G496" s="98">
        <v>3.2545456857082868</v>
      </c>
      <c r="H496" s="98">
        <v>22.378150409262293</v>
      </c>
      <c r="I496" s="3" t="str">
        <f t="shared" si="7"/>
        <v>General|Over1500</v>
      </c>
      <c r="J496" s="98"/>
      <c r="K496" s="98"/>
      <c r="L496" s="98"/>
      <c r="M496" s="98"/>
    </row>
    <row r="497" spans="1:13">
      <c r="A497" s="101" t="s">
        <v>641</v>
      </c>
      <c r="B497" s="102" t="s">
        <v>249</v>
      </c>
      <c r="C497" s="102" t="b">
        <v>0</v>
      </c>
      <c r="D497" s="102" t="s">
        <v>228</v>
      </c>
      <c r="E497" s="101" t="s">
        <v>229</v>
      </c>
      <c r="F497" s="101" t="s">
        <v>660</v>
      </c>
      <c r="G497" s="98">
        <v>0.12336551468465934</v>
      </c>
      <c r="H497" s="98">
        <v>21.322359676447334</v>
      </c>
      <c r="I497" s="3" t="str">
        <f t="shared" si="7"/>
        <v>Horticulture|700to900</v>
      </c>
      <c r="J497" s="98"/>
      <c r="K497" s="98"/>
      <c r="L497" s="98"/>
      <c r="M497" s="98"/>
    </row>
    <row r="498" spans="1:13">
      <c r="A498" s="101" t="s">
        <v>641</v>
      </c>
      <c r="B498" s="102" t="s">
        <v>249</v>
      </c>
      <c r="C498" s="102" t="b">
        <v>1</v>
      </c>
      <c r="D498" s="102" t="s">
        <v>228</v>
      </c>
      <c r="E498" s="101" t="s">
        <v>229</v>
      </c>
      <c r="F498" s="101" t="s">
        <v>661</v>
      </c>
      <c r="G498" s="98">
        <v>0.12336551468465934</v>
      </c>
      <c r="H498" s="98">
        <v>21.260511349320147</v>
      </c>
      <c r="I498" s="3" t="str">
        <f t="shared" si="7"/>
        <v>Horticulture|700to900</v>
      </c>
      <c r="J498" s="98"/>
      <c r="K498" s="98"/>
      <c r="L498" s="98"/>
      <c r="M498" s="98"/>
    </row>
    <row r="499" spans="1:13">
      <c r="A499" s="101" t="s">
        <v>641</v>
      </c>
      <c r="B499" s="102" t="s">
        <v>249</v>
      </c>
      <c r="C499" s="102" t="b">
        <v>0</v>
      </c>
      <c r="D499" s="102" t="s">
        <v>228</v>
      </c>
      <c r="E499" s="101" t="s">
        <v>232</v>
      </c>
      <c r="F499" s="101" t="s">
        <v>662</v>
      </c>
      <c r="G499" s="98">
        <v>0.56481198614087269</v>
      </c>
      <c r="H499" s="98">
        <v>15.467705626671044</v>
      </c>
      <c r="I499" s="3" t="str">
        <f t="shared" si="7"/>
        <v>Horticulture|700to900</v>
      </c>
      <c r="J499" s="98"/>
      <c r="K499" s="98"/>
      <c r="L499" s="98"/>
      <c r="M499" s="98"/>
    </row>
    <row r="500" spans="1:13">
      <c r="A500" s="101" t="s">
        <v>641</v>
      </c>
      <c r="B500" s="102" t="s">
        <v>249</v>
      </c>
      <c r="C500" s="102" t="b">
        <v>1</v>
      </c>
      <c r="D500" s="102" t="s">
        <v>228</v>
      </c>
      <c r="E500" s="101" t="s">
        <v>232</v>
      </c>
      <c r="F500" s="101" t="s">
        <v>663</v>
      </c>
      <c r="G500" s="98">
        <v>0.56481198614087269</v>
      </c>
      <c r="H500" s="98">
        <v>15.426807698426805</v>
      </c>
      <c r="I500" s="3" t="str">
        <f t="shared" si="7"/>
        <v>Horticulture|700to900</v>
      </c>
      <c r="J500" s="98"/>
      <c r="K500" s="98"/>
      <c r="L500" s="98"/>
      <c r="M500" s="98"/>
    </row>
    <row r="501" spans="1:13">
      <c r="A501" s="101" t="s">
        <v>641</v>
      </c>
      <c r="B501" s="102" t="s">
        <v>249</v>
      </c>
      <c r="C501" s="102" t="b">
        <v>0</v>
      </c>
      <c r="D501" s="102" t="s">
        <v>228</v>
      </c>
      <c r="E501" s="101" t="s">
        <v>235</v>
      </c>
      <c r="F501" s="101" t="s">
        <v>664</v>
      </c>
      <c r="G501" s="98">
        <v>0.82198256610550124</v>
      </c>
      <c r="H501" s="98">
        <v>13.641488405589175</v>
      </c>
      <c r="I501" s="3" t="str">
        <f t="shared" si="7"/>
        <v>Horticulture|700to900</v>
      </c>
      <c r="J501" s="98"/>
      <c r="K501" s="98"/>
      <c r="L501" s="98"/>
      <c r="M501" s="98"/>
    </row>
    <row r="502" spans="1:13">
      <c r="A502" s="101" t="s">
        <v>641</v>
      </c>
      <c r="B502" s="102" t="s">
        <v>249</v>
      </c>
      <c r="C502" s="102" t="b">
        <v>1</v>
      </c>
      <c r="D502" s="102" t="s">
        <v>238</v>
      </c>
      <c r="E502" s="101" t="s">
        <v>229</v>
      </c>
      <c r="F502" s="101" t="s">
        <v>665</v>
      </c>
      <c r="G502" s="98">
        <v>0.22541051763707209</v>
      </c>
      <c r="H502" s="98">
        <v>22.769895863022395</v>
      </c>
      <c r="I502" s="3" t="str">
        <f t="shared" si="7"/>
        <v>Horticulture|900to1200</v>
      </c>
      <c r="J502" s="98"/>
      <c r="K502" s="98"/>
      <c r="L502" s="98"/>
      <c r="M502" s="98"/>
    </row>
    <row r="503" spans="1:13">
      <c r="A503" s="101" t="s">
        <v>641</v>
      </c>
      <c r="B503" s="102" t="s">
        <v>262</v>
      </c>
      <c r="C503" s="102" t="b">
        <v>0</v>
      </c>
      <c r="D503" s="102" t="s">
        <v>228</v>
      </c>
      <c r="E503" s="101" t="s">
        <v>229</v>
      </c>
      <c r="F503" s="101" t="s">
        <v>666</v>
      </c>
      <c r="G503" s="98">
        <v>0.14301727635108399</v>
      </c>
      <c r="H503" s="98">
        <v>56.573606413500386</v>
      </c>
      <c r="I503" s="3" t="str">
        <f t="shared" si="7"/>
        <v>Poultry|700to900</v>
      </c>
      <c r="J503" s="98"/>
      <c r="K503" s="98"/>
      <c r="L503" s="98"/>
      <c r="M503" s="98"/>
    </row>
    <row r="504" spans="1:13">
      <c r="A504" s="101" t="s">
        <v>641</v>
      </c>
      <c r="B504" s="102" t="s">
        <v>262</v>
      </c>
      <c r="C504" s="102" t="b">
        <v>1</v>
      </c>
      <c r="D504" s="102" t="s">
        <v>228</v>
      </c>
      <c r="E504" s="101" t="s">
        <v>229</v>
      </c>
      <c r="F504" s="101" t="s">
        <v>667</v>
      </c>
      <c r="G504" s="98">
        <v>0.14119056556144455</v>
      </c>
      <c r="H504" s="98">
        <v>56.647322491846943</v>
      </c>
      <c r="I504" s="3" t="str">
        <f t="shared" si="7"/>
        <v>Poultry|700to900</v>
      </c>
      <c r="J504" s="98"/>
      <c r="K504" s="98"/>
      <c r="L504" s="98"/>
      <c r="M504" s="98"/>
    </row>
    <row r="505" spans="1:13">
      <c r="A505" s="101" t="s">
        <v>641</v>
      </c>
      <c r="B505" s="102" t="s">
        <v>262</v>
      </c>
      <c r="C505" s="102" t="b">
        <v>1</v>
      </c>
      <c r="D505" s="102" t="s">
        <v>228</v>
      </c>
      <c r="E505" s="101" t="s">
        <v>232</v>
      </c>
      <c r="F505" s="101" t="s">
        <v>668</v>
      </c>
      <c r="G505" s="98">
        <v>0.4721657411675913</v>
      </c>
      <c r="H505" s="98">
        <v>38.287575893106791</v>
      </c>
      <c r="I505" s="3" t="str">
        <f t="shared" si="7"/>
        <v>Poultry|700to900</v>
      </c>
      <c r="J505" s="98"/>
      <c r="K505" s="98"/>
      <c r="L505" s="98"/>
      <c r="M505" s="98"/>
    </row>
    <row r="506" spans="1:13">
      <c r="A506" s="101" t="s">
        <v>641</v>
      </c>
      <c r="B506" s="102" t="s">
        <v>262</v>
      </c>
      <c r="C506" s="102" t="b">
        <v>0</v>
      </c>
      <c r="D506" s="102" t="s">
        <v>228</v>
      </c>
      <c r="E506" s="101" t="s">
        <v>235</v>
      </c>
      <c r="F506" s="101" t="s">
        <v>669</v>
      </c>
      <c r="G506" s="98">
        <v>0.79945198404840001</v>
      </c>
      <c r="H506" s="98">
        <v>32.417195468245652</v>
      </c>
      <c r="I506" s="3" t="str">
        <f t="shared" si="7"/>
        <v>Poultry|700to900</v>
      </c>
      <c r="J506" s="98"/>
      <c r="K506" s="98"/>
      <c r="L506" s="98"/>
      <c r="M506" s="98"/>
    </row>
    <row r="507" spans="1:13">
      <c r="A507" s="101" t="s">
        <v>641</v>
      </c>
      <c r="B507" s="102" t="s">
        <v>262</v>
      </c>
      <c r="C507" s="102" t="b">
        <v>1</v>
      </c>
      <c r="D507" s="102" t="s">
        <v>228</v>
      </c>
      <c r="E507" s="101" t="s">
        <v>235</v>
      </c>
      <c r="F507" s="101" t="s">
        <v>670</v>
      </c>
      <c r="G507" s="98">
        <v>0.78382514196056352</v>
      </c>
      <c r="H507" s="98">
        <v>30.796183715959945</v>
      </c>
      <c r="I507" s="3" t="str">
        <f t="shared" si="7"/>
        <v>Poultry|700to900</v>
      </c>
      <c r="J507" s="98"/>
      <c r="K507" s="98"/>
      <c r="L507" s="98"/>
      <c r="M507" s="98"/>
    </row>
    <row r="508" spans="1:13">
      <c r="A508" s="101" t="s">
        <v>641</v>
      </c>
      <c r="B508" s="102" t="s">
        <v>267</v>
      </c>
      <c r="C508" s="102" t="b">
        <v>0</v>
      </c>
      <c r="D508" s="102" t="s">
        <v>228</v>
      </c>
      <c r="E508" s="101" t="s">
        <v>229</v>
      </c>
      <c r="F508" s="101" t="s">
        <v>671</v>
      </c>
      <c r="G508" s="98">
        <v>0.14404652026279696</v>
      </c>
      <c r="H508" s="98">
        <v>29.893278460712942</v>
      </c>
      <c r="I508" s="3" t="str">
        <f t="shared" si="7"/>
        <v>Dairy|700to900</v>
      </c>
      <c r="J508" s="98"/>
      <c r="K508" s="98"/>
      <c r="L508" s="98"/>
      <c r="M508" s="98"/>
    </row>
    <row r="509" spans="1:13">
      <c r="A509" s="101" t="s">
        <v>641</v>
      </c>
      <c r="B509" s="102" t="s">
        <v>267</v>
      </c>
      <c r="C509" s="102" t="b">
        <v>1</v>
      </c>
      <c r="D509" s="102" t="s">
        <v>228</v>
      </c>
      <c r="E509" s="101" t="s">
        <v>229</v>
      </c>
      <c r="F509" s="101" t="s">
        <v>672</v>
      </c>
      <c r="G509" s="98">
        <v>0.14311488829201904</v>
      </c>
      <c r="H509" s="98">
        <v>29.653500513139992</v>
      </c>
      <c r="I509" s="3" t="str">
        <f t="shared" si="7"/>
        <v>Dairy|700to900</v>
      </c>
      <c r="J509" s="98"/>
      <c r="K509" s="98"/>
      <c r="L509" s="98"/>
      <c r="M509" s="98"/>
    </row>
    <row r="510" spans="1:13">
      <c r="A510" s="101" t="s">
        <v>641</v>
      </c>
      <c r="B510" s="102" t="s">
        <v>267</v>
      </c>
      <c r="C510" s="102" t="b">
        <v>0</v>
      </c>
      <c r="D510" s="102" t="s">
        <v>228</v>
      </c>
      <c r="E510" s="101" t="s">
        <v>232</v>
      </c>
      <c r="F510" s="101" t="s">
        <v>673</v>
      </c>
      <c r="G510" s="98">
        <v>0.3805662210141858</v>
      </c>
      <c r="H510" s="98">
        <v>22.763845799426168</v>
      </c>
      <c r="I510" s="3" t="str">
        <f t="shared" ref="I510:I569" si="8">B510&amp;"|"&amp;D510</f>
        <v>Dairy|700to900</v>
      </c>
      <c r="J510" s="98"/>
      <c r="K510" s="98"/>
      <c r="L510" s="98"/>
      <c r="M510" s="98"/>
    </row>
    <row r="511" spans="1:13">
      <c r="A511" s="101" t="s">
        <v>641</v>
      </c>
      <c r="B511" s="102" t="s">
        <v>267</v>
      </c>
      <c r="C511" s="102" t="b">
        <v>0</v>
      </c>
      <c r="D511" s="102" t="s">
        <v>228</v>
      </c>
      <c r="E511" s="101" t="s">
        <v>235</v>
      </c>
      <c r="F511" s="101" t="s">
        <v>674</v>
      </c>
      <c r="G511" s="98">
        <v>0.94925076375459672</v>
      </c>
      <c r="H511" s="98">
        <v>15.328007883720296</v>
      </c>
      <c r="I511" s="3" t="str">
        <f t="shared" si="8"/>
        <v>Dairy|700to900</v>
      </c>
      <c r="J511" s="98"/>
      <c r="K511" s="98"/>
      <c r="L511" s="98"/>
      <c r="M511" s="98"/>
    </row>
    <row r="512" spans="1:13">
      <c r="A512" s="101" t="s">
        <v>641</v>
      </c>
      <c r="B512" s="102" t="s">
        <v>267</v>
      </c>
      <c r="C512" s="102" t="b">
        <v>1</v>
      </c>
      <c r="D512" s="102" t="s">
        <v>228</v>
      </c>
      <c r="E512" s="101" t="s">
        <v>235</v>
      </c>
      <c r="F512" s="101" t="s">
        <v>675</v>
      </c>
      <c r="G512" s="98">
        <v>0.93301882869261132</v>
      </c>
      <c r="H512" s="98">
        <v>15.105423715393894</v>
      </c>
      <c r="I512" s="3" t="str">
        <f t="shared" si="8"/>
        <v>Dairy|700to900</v>
      </c>
      <c r="J512" s="98"/>
      <c r="K512" s="98"/>
      <c r="L512" s="98"/>
      <c r="M512" s="98"/>
    </row>
    <row r="513" spans="1:13">
      <c r="A513" s="101" t="s">
        <v>641</v>
      </c>
      <c r="B513" s="102" t="s">
        <v>267</v>
      </c>
      <c r="C513" s="102" t="b">
        <v>1</v>
      </c>
      <c r="D513" s="102" t="s">
        <v>302</v>
      </c>
      <c r="E513" s="101" t="s">
        <v>235</v>
      </c>
      <c r="F513" s="101" t="s">
        <v>676</v>
      </c>
      <c r="G513" s="98">
        <v>3.5443112581606213</v>
      </c>
      <c r="H513" s="98">
        <v>29.875371276661951</v>
      </c>
      <c r="I513" s="3" t="str">
        <f t="shared" si="8"/>
        <v>Dairy|Over1500</v>
      </c>
      <c r="J513" s="98"/>
      <c r="K513" s="98"/>
      <c r="L513" s="98"/>
      <c r="M513" s="98"/>
    </row>
    <row r="514" spans="1:13">
      <c r="A514" s="101" t="s">
        <v>641</v>
      </c>
      <c r="B514" s="102" t="s">
        <v>271</v>
      </c>
      <c r="C514" s="102" t="b">
        <v>0</v>
      </c>
      <c r="D514" s="102" t="s">
        <v>228</v>
      </c>
      <c r="E514" s="101" t="s">
        <v>229</v>
      </c>
      <c r="F514" s="101" t="s">
        <v>677</v>
      </c>
      <c r="G514" s="98">
        <v>0.10359649398479792</v>
      </c>
      <c r="H514" s="98">
        <v>14.471917899644914</v>
      </c>
      <c r="I514" s="3" t="str">
        <f t="shared" si="8"/>
        <v>Lowland|700to900</v>
      </c>
      <c r="J514" s="98"/>
      <c r="K514" s="98"/>
      <c r="L514" s="98"/>
      <c r="M514" s="98"/>
    </row>
    <row r="515" spans="1:13">
      <c r="A515" s="101" t="s">
        <v>641</v>
      </c>
      <c r="B515" s="102" t="s">
        <v>271</v>
      </c>
      <c r="C515" s="102" t="b">
        <v>1</v>
      </c>
      <c r="D515" s="102" t="s">
        <v>228</v>
      </c>
      <c r="E515" s="101" t="s">
        <v>229</v>
      </c>
      <c r="F515" s="101" t="s">
        <v>678</v>
      </c>
      <c r="G515" s="98">
        <v>0.10359621903282733</v>
      </c>
      <c r="H515" s="98">
        <v>14.376877778584294</v>
      </c>
      <c r="I515" s="3" t="str">
        <f t="shared" si="8"/>
        <v>Lowland|700to900</v>
      </c>
      <c r="J515" s="98"/>
      <c r="K515" s="98"/>
      <c r="L515" s="98"/>
      <c r="M515" s="98"/>
    </row>
    <row r="516" spans="1:13">
      <c r="A516" s="101" t="s">
        <v>641</v>
      </c>
      <c r="B516" s="102" t="s">
        <v>271</v>
      </c>
      <c r="C516" s="102" t="b">
        <v>0</v>
      </c>
      <c r="D516" s="102" t="s">
        <v>228</v>
      </c>
      <c r="E516" s="101" t="s">
        <v>232</v>
      </c>
      <c r="F516" s="101" t="s">
        <v>679</v>
      </c>
      <c r="G516" s="98">
        <v>0.194380590624461</v>
      </c>
      <c r="H516" s="98">
        <v>11.249666131592974</v>
      </c>
      <c r="I516" s="3" t="str">
        <f t="shared" si="8"/>
        <v>Lowland|700to900</v>
      </c>
      <c r="J516" s="98"/>
      <c r="K516" s="98"/>
      <c r="L516" s="98"/>
      <c r="M516" s="98"/>
    </row>
    <row r="517" spans="1:13">
      <c r="A517" s="101" t="s">
        <v>641</v>
      </c>
      <c r="B517" s="102" t="s">
        <v>271</v>
      </c>
      <c r="C517" s="102" t="b">
        <v>1</v>
      </c>
      <c r="D517" s="102" t="s">
        <v>228</v>
      </c>
      <c r="E517" s="101" t="s">
        <v>232</v>
      </c>
      <c r="F517" s="101" t="s">
        <v>680</v>
      </c>
      <c r="G517" s="98">
        <v>0.1943802494989923</v>
      </c>
      <c r="H517" s="98">
        <v>11.177170387346534</v>
      </c>
      <c r="I517" s="3" t="str">
        <f t="shared" si="8"/>
        <v>Lowland|700to900</v>
      </c>
      <c r="J517" s="98"/>
      <c r="K517" s="98"/>
      <c r="L517" s="98"/>
      <c r="M517" s="98"/>
    </row>
    <row r="518" spans="1:13">
      <c r="A518" s="101" t="s">
        <v>641</v>
      </c>
      <c r="B518" s="102" t="s">
        <v>271</v>
      </c>
      <c r="C518" s="102" t="b">
        <v>0</v>
      </c>
      <c r="D518" s="102" t="s">
        <v>228</v>
      </c>
      <c r="E518" s="101" t="s">
        <v>235</v>
      </c>
      <c r="F518" s="101" t="s">
        <v>681</v>
      </c>
      <c r="G518" s="98">
        <v>0.62998861137525541</v>
      </c>
      <c r="H518" s="98">
        <v>8.0902391577858133</v>
      </c>
      <c r="I518" s="3" t="str">
        <f t="shared" si="8"/>
        <v>Lowland|700to900</v>
      </c>
      <c r="J518" s="98"/>
      <c r="K518" s="98"/>
      <c r="L518" s="98"/>
      <c r="M518" s="98"/>
    </row>
    <row r="519" spans="1:13">
      <c r="A519" s="101" t="s">
        <v>641</v>
      </c>
      <c r="B519" s="102" t="s">
        <v>271</v>
      </c>
      <c r="C519" s="102" t="b">
        <v>1</v>
      </c>
      <c r="D519" s="102" t="s">
        <v>228</v>
      </c>
      <c r="E519" s="101" t="s">
        <v>235</v>
      </c>
      <c r="F519" s="101" t="s">
        <v>682</v>
      </c>
      <c r="G519" s="98">
        <v>0.62995331427719259</v>
      </c>
      <c r="H519" s="98">
        <v>8.0686913479057747</v>
      </c>
      <c r="I519" s="3" t="str">
        <f t="shared" si="8"/>
        <v>Lowland|700to900</v>
      </c>
      <c r="J519" s="98"/>
      <c r="K519" s="98"/>
      <c r="L519" s="98"/>
      <c r="M519" s="98"/>
    </row>
    <row r="520" spans="1:13">
      <c r="A520" s="101" t="s">
        <v>641</v>
      </c>
      <c r="B520" s="102" t="s">
        <v>271</v>
      </c>
      <c r="C520" s="102" t="b">
        <v>1</v>
      </c>
      <c r="D520" s="102" t="s">
        <v>238</v>
      </c>
      <c r="E520" s="101" t="s">
        <v>229</v>
      </c>
      <c r="F520" s="101" t="s">
        <v>683</v>
      </c>
      <c r="G520" s="98">
        <v>0.16559499841527092</v>
      </c>
      <c r="H520" s="98">
        <v>15.286379897151285</v>
      </c>
      <c r="I520" s="3" t="str">
        <f t="shared" si="8"/>
        <v>Lowland|900to1200</v>
      </c>
      <c r="J520" s="98"/>
      <c r="K520" s="98"/>
      <c r="L520" s="98"/>
      <c r="M520" s="98"/>
    </row>
    <row r="521" spans="1:13">
      <c r="A521" s="101" t="s">
        <v>641</v>
      </c>
      <c r="B521" s="102" t="s">
        <v>271</v>
      </c>
      <c r="C521" s="102" t="b">
        <v>1</v>
      </c>
      <c r="D521" s="102" t="s">
        <v>238</v>
      </c>
      <c r="E521" s="101" t="s">
        <v>235</v>
      </c>
      <c r="F521" s="101" t="s">
        <v>684</v>
      </c>
      <c r="G521" s="98">
        <v>1.060851111154046</v>
      </c>
      <c r="H521" s="98">
        <v>10.482541523608202</v>
      </c>
      <c r="I521" s="3" t="str">
        <f t="shared" si="8"/>
        <v>Lowland|900to1200</v>
      </c>
      <c r="J521" s="98"/>
      <c r="K521" s="98"/>
      <c r="L521" s="98"/>
      <c r="M521" s="98"/>
    </row>
    <row r="522" spans="1:13">
      <c r="A522" s="101" t="s">
        <v>641</v>
      </c>
      <c r="B522" s="102" t="s">
        <v>271</v>
      </c>
      <c r="C522" s="102" t="b">
        <v>0</v>
      </c>
      <c r="D522" s="102" t="s">
        <v>302</v>
      </c>
      <c r="E522" s="101" t="s">
        <v>229</v>
      </c>
      <c r="F522" s="101" t="s">
        <v>685</v>
      </c>
      <c r="G522" s="98">
        <v>0.37977943936054587</v>
      </c>
      <c r="H522" s="98">
        <v>14.098806869387767</v>
      </c>
      <c r="I522" s="3" t="str">
        <f t="shared" si="8"/>
        <v>Lowland|Over1500</v>
      </c>
      <c r="J522" s="98"/>
      <c r="K522" s="98"/>
      <c r="L522" s="98"/>
      <c r="M522" s="98"/>
    </row>
    <row r="523" spans="1:13">
      <c r="A523" s="101" t="s">
        <v>641</v>
      </c>
      <c r="B523" s="102" t="s">
        <v>271</v>
      </c>
      <c r="C523" s="102" t="b">
        <v>1</v>
      </c>
      <c r="D523" s="102" t="s">
        <v>302</v>
      </c>
      <c r="E523" s="101" t="s">
        <v>229</v>
      </c>
      <c r="F523" s="101" t="s">
        <v>686</v>
      </c>
      <c r="G523" s="98">
        <v>0.37977888262648291</v>
      </c>
      <c r="H523" s="98">
        <v>14.017057058670117</v>
      </c>
      <c r="I523" s="3" t="str">
        <f t="shared" si="8"/>
        <v>Lowland|Over1500</v>
      </c>
      <c r="J523" s="98"/>
      <c r="K523" s="98"/>
      <c r="L523" s="98"/>
      <c r="M523" s="98"/>
    </row>
    <row r="524" spans="1:13">
      <c r="A524" s="101" t="s">
        <v>641</v>
      </c>
      <c r="B524" s="102" t="s">
        <v>280</v>
      </c>
      <c r="C524" s="102" t="b">
        <v>0</v>
      </c>
      <c r="D524" s="102" t="s">
        <v>228</v>
      </c>
      <c r="E524" s="101" t="s">
        <v>229</v>
      </c>
      <c r="F524" s="101" t="s">
        <v>687</v>
      </c>
      <c r="G524" s="98">
        <v>0.13405930438633429</v>
      </c>
      <c r="H524" s="98">
        <v>23.017010710408062</v>
      </c>
      <c r="I524" s="3" t="str">
        <f t="shared" si="8"/>
        <v>Mixed|700to900</v>
      </c>
      <c r="J524" s="98"/>
      <c r="K524" s="98"/>
      <c r="L524" s="98"/>
      <c r="M524" s="98"/>
    </row>
    <row r="525" spans="1:13">
      <c r="A525" s="101" t="s">
        <v>641</v>
      </c>
      <c r="B525" s="102" t="s">
        <v>280</v>
      </c>
      <c r="C525" s="102" t="b">
        <v>1</v>
      </c>
      <c r="D525" s="102" t="s">
        <v>228</v>
      </c>
      <c r="E525" s="101" t="s">
        <v>229</v>
      </c>
      <c r="F525" s="101" t="s">
        <v>688</v>
      </c>
      <c r="G525" s="98">
        <v>0.13385405816252099</v>
      </c>
      <c r="H525" s="98">
        <v>22.880841355167551</v>
      </c>
      <c r="I525" s="3" t="str">
        <f t="shared" si="8"/>
        <v>Mixed|700to900</v>
      </c>
      <c r="J525" s="98"/>
      <c r="K525" s="98"/>
      <c r="L525" s="98"/>
      <c r="M525" s="98"/>
    </row>
    <row r="526" spans="1:13">
      <c r="A526" s="101" t="s">
        <v>641</v>
      </c>
      <c r="B526" s="102" t="s">
        <v>280</v>
      </c>
      <c r="C526" s="102" t="b">
        <v>0</v>
      </c>
      <c r="D526" s="102" t="s">
        <v>228</v>
      </c>
      <c r="E526" s="101" t="s">
        <v>232</v>
      </c>
      <c r="F526" s="101" t="s">
        <v>689</v>
      </c>
      <c r="G526" s="98">
        <v>0.48030393233863167</v>
      </c>
      <c r="H526" s="98">
        <v>17.688642796717385</v>
      </c>
      <c r="I526" s="3" t="str">
        <f t="shared" si="8"/>
        <v>Mixed|700to900</v>
      </c>
      <c r="J526" s="98"/>
      <c r="K526" s="98"/>
      <c r="L526" s="98"/>
      <c r="M526" s="98"/>
    </row>
    <row r="527" spans="1:13">
      <c r="A527" s="101" t="s">
        <v>641</v>
      </c>
      <c r="B527" s="102" t="s">
        <v>280</v>
      </c>
      <c r="C527" s="102" t="b">
        <v>1</v>
      </c>
      <c r="D527" s="102" t="s">
        <v>228</v>
      </c>
      <c r="E527" s="101" t="s">
        <v>232</v>
      </c>
      <c r="F527" s="101" t="s">
        <v>690</v>
      </c>
      <c r="G527" s="98">
        <v>0.47919835354052853</v>
      </c>
      <c r="H527" s="98">
        <v>17.552390625263648</v>
      </c>
      <c r="I527" s="3" t="str">
        <f t="shared" si="8"/>
        <v>Mixed|700to900</v>
      </c>
      <c r="J527" s="98"/>
      <c r="K527" s="98"/>
      <c r="L527" s="98"/>
      <c r="M527" s="98"/>
    </row>
    <row r="528" spans="1:13">
      <c r="A528" s="101" t="s">
        <v>641</v>
      </c>
      <c r="B528" s="102" t="s">
        <v>280</v>
      </c>
      <c r="C528" s="102" t="b">
        <v>0</v>
      </c>
      <c r="D528" s="102" t="s">
        <v>228</v>
      </c>
      <c r="E528" s="101" t="s">
        <v>235</v>
      </c>
      <c r="F528" s="101" t="s">
        <v>691</v>
      </c>
      <c r="G528" s="98">
        <v>0.86769105485592724</v>
      </c>
      <c r="H528" s="98">
        <v>14.817409023545588</v>
      </c>
      <c r="I528" s="3" t="str">
        <f t="shared" si="8"/>
        <v>Mixed|700to900</v>
      </c>
      <c r="J528" s="98"/>
      <c r="K528" s="98"/>
      <c r="L528" s="98"/>
      <c r="M528" s="98"/>
    </row>
    <row r="529" spans="1:13">
      <c r="A529" s="101" t="s">
        <v>641</v>
      </c>
      <c r="B529" s="102" t="s">
        <v>280</v>
      </c>
      <c r="C529" s="102" t="b">
        <v>1</v>
      </c>
      <c r="D529" s="102" t="s">
        <v>228</v>
      </c>
      <c r="E529" s="101" t="s">
        <v>235</v>
      </c>
      <c r="F529" s="101" t="s">
        <v>692</v>
      </c>
      <c r="G529" s="98">
        <v>0.86487103166403423</v>
      </c>
      <c r="H529" s="98">
        <v>14.692298151738141</v>
      </c>
      <c r="I529" s="3" t="str">
        <f t="shared" si="8"/>
        <v>Mixed|700to900</v>
      </c>
      <c r="J529" s="98"/>
      <c r="K529" s="98"/>
      <c r="L529" s="98"/>
      <c r="M529" s="98"/>
    </row>
    <row r="530" spans="1:13">
      <c r="A530" s="101" t="s">
        <v>693</v>
      </c>
      <c r="B530" s="102" t="s">
        <v>227</v>
      </c>
      <c r="C530" s="102" t="b">
        <v>0</v>
      </c>
      <c r="D530" s="102" t="s">
        <v>228</v>
      </c>
      <c r="E530" s="101" t="s">
        <v>229</v>
      </c>
      <c r="F530" s="101" t="s">
        <v>694</v>
      </c>
      <c r="G530" s="98">
        <v>0.13631365805509321</v>
      </c>
      <c r="H530" s="98">
        <v>24.07788431038346</v>
      </c>
      <c r="I530" s="3" t="str">
        <f t="shared" si="8"/>
        <v>Cereals|700to900</v>
      </c>
      <c r="J530" s="98"/>
      <c r="K530" s="98"/>
      <c r="L530" s="98"/>
      <c r="M530" s="98"/>
    </row>
    <row r="531" spans="1:13">
      <c r="A531" s="101" t="s">
        <v>693</v>
      </c>
      <c r="B531" s="102" t="s">
        <v>227</v>
      </c>
      <c r="C531" s="102" t="b">
        <v>1</v>
      </c>
      <c r="D531" s="102" t="s">
        <v>228</v>
      </c>
      <c r="E531" s="101" t="s">
        <v>229</v>
      </c>
      <c r="F531" s="101" t="s">
        <v>695</v>
      </c>
      <c r="G531" s="98">
        <v>0.13630452747631935</v>
      </c>
      <c r="H531" s="98">
        <v>24.003533692824369</v>
      </c>
      <c r="I531" s="3" t="str">
        <f t="shared" si="8"/>
        <v>Cereals|700to900</v>
      </c>
      <c r="J531" s="98"/>
      <c r="K531" s="98"/>
      <c r="L531" s="98"/>
      <c r="M531" s="98"/>
    </row>
    <row r="532" spans="1:13">
      <c r="A532" s="101" t="s">
        <v>693</v>
      </c>
      <c r="B532" s="102" t="s">
        <v>227</v>
      </c>
      <c r="C532" s="102" t="b">
        <v>0</v>
      </c>
      <c r="D532" s="102" t="s">
        <v>228</v>
      </c>
      <c r="E532" s="101" t="s">
        <v>232</v>
      </c>
      <c r="F532" s="101" t="s">
        <v>696</v>
      </c>
      <c r="G532" s="98">
        <v>0.61911612585031839</v>
      </c>
      <c r="H532" s="98">
        <v>18.346933602722881</v>
      </c>
      <c r="I532" s="3" t="str">
        <f t="shared" si="8"/>
        <v>Cereals|700to900</v>
      </c>
      <c r="J532" s="98"/>
      <c r="K532" s="98"/>
      <c r="L532" s="98"/>
      <c r="M532" s="98"/>
    </row>
    <row r="533" spans="1:13">
      <c r="A533" s="101" t="s">
        <v>693</v>
      </c>
      <c r="B533" s="102" t="s">
        <v>227</v>
      </c>
      <c r="C533" s="102" t="b">
        <v>1</v>
      </c>
      <c r="D533" s="102" t="s">
        <v>228</v>
      </c>
      <c r="E533" s="101" t="s">
        <v>232</v>
      </c>
      <c r="F533" s="101" t="s">
        <v>697</v>
      </c>
      <c r="G533" s="98">
        <v>0.61907440047638462</v>
      </c>
      <c r="H533" s="98">
        <v>18.295692755793119</v>
      </c>
      <c r="I533" s="3" t="str">
        <f t="shared" si="8"/>
        <v>Cereals|700to900</v>
      </c>
      <c r="J533" s="98"/>
      <c r="K533" s="98"/>
      <c r="L533" s="98"/>
      <c r="M533" s="98"/>
    </row>
    <row r="534" spans="1:13">
      <c r="A534" s="101" t="s">
        <v>693</v>
      </c>
      <c r="B534" s="102" t="s">
        <v>240</v>
      </c>
      <c r="C534" s="102" t="b">
        <v>0</v>
      </c>
      <c r="D534" s="102" t="s">
        <v>228</v>
      </c>
      <c r="E534" s="101" t="s">
        <v>229</v>
      </c>
      <c r="F534" s="101" t="s">
        <v>698</v>
      </c>
      <c r="G534" s="98">
        <v>9.4360634717568906E-2</v>
      </c>
      <c r="H534" s="98">
        <v>15.663120567157076</v>
      </c>
      <c r="I534" s="3" t="str">
        <f t="shared" si="8"/>
        <v>General|700to900</v>
      </c>
      <c r="J534" s="98"/>
      <c r="K534" s="98"/>
      <c r="L534" s="98"/>
      <c r="M534" s="98"/>
    </row>
    <row r="535" spans="1:13">
      <c r="A535" s="101" t="s">
        <v>693</v>
      </c>
      <c r="B535" s="102" t="s">
        <v>240</v>
      </c>
      <c r="C535" s="102" t="b">
        <v>1</v>
      </c>
      <c r="D535" s="102" t="s">
        <v>228</v>
      </c>
      <c r="E535" s="101" t="s">
        <v>229</v>
      </c>
      <c r="F535" s="101" t="s">
        <v>699</v>
      </c>
      <c r="G535" s="98">
        <v>9.4360634717568906E-2</v>
      </c>
      <c r="H535" s="98">
        <v>15.621567863257393</v>
      </c>
      <c r="I535" s="3" t="str">
        <f t="shared" si="8"/>
        <v>General|700to900</v>
      </c>
      <c r="J535" s="98"/>
      <c r="K535" s="98"/>
      <c r="L535" s="98"/>
      <c r="M535" s="98"/>
    </row>
    <row r="536" spans="1:13">
      <c r="A536" s="101" t="s">
        <v>693</v>
      </c>
      <c r="B536" s="102" t="s">
        <v>240</v>
      </c>
      <c r="C536" s="102" t="b">
        <v>0</v>
      </c>
      <c r="D536" s="102" t="s">
        <v>228</v>
      </c>
      <c r="E536" s="101" t="s">
        <v>232</v>
      </c>
      <c r="F536" s="101" t="s">
        <v>700</v>
      </c>
      <c r="G536" s="98">
        <v>0.31420349808068498</v>
      </c>
      <c r="H536" s="98">
        <v>11.660662451706145</v>
      </c>
      <c r="I536" s="3" t="str">
        <f t="shared" si="8"/>
        <v>General|700to900</v>
      </c>
      <c r="J536" s="98"/>
      <c r="K536" s="98"/>
      <c r="L536" s="98"/>
      <c r="M536" s="98"/>
    </row>
    <row r="537" spans="1:13">
      <c r="A537" s="101" t="s">
        <v>693</v>
      </c>
      <c r="B537" s="102" t="s">
        <v>240</v>
      </c>
      <c r="C537" s="102" t="b">
        <v>1</v>
      </c>
      <c r="D537" s="102" t="s">
        <v>228</v>
      </c>
      <c r="E537" s="101" t="s">
        <v>232</v>
      </c>
      <c r="F537" s="101" t="s">
        <v>701</v>
      </c>
      <c r="G537" s="98">
        <v>0.31420349808068498</v>
      </c>
      <c r="H537" s="98">
        <v>11.633213734809832</v>
      </c>
      <c r="I537" s="3" t="str">
        <f t="shared" si="8"/>
        <v>General|700to900</v>
      </c>
      <c r="J537" s="98"/>
      <c r="K537" s="98"/>
      <c r="L537" s="98"/>
      <c r="M537" s="98"/>
    </row>
    <row r="538" spans="1:13">
      <c r="A538" s="101" t="s">
        <v>693</v>
      </c>
      <c r="B538" s="102" t="s">
        <v>240</v>
      </c>
      <c r="C538" s="102" t="b">
        <v>0</v>
      </c>
      <c r="D538" s="102" t="s">
        <v>228</v>
      </c>
      <c r="E538" s="101" t="s">
        <v>235</v>
      </c>
      <c r="F538" s="101" t="s">
        <v>702</v>
      </c>
      <c r="G538" s="98">
        <v>0.57345558552977294</v>
      </c>
      <c r="H538" s="98">
        <v>10.167735015962069</v>
      </c>
      <c r="I538" s="3" t="str">
        <f t="shared" si="8"/>
        <v>General|700to900</v>
      </c>
      <c r="J538" s="98"/>
      <c r="K538" s="98"/>
      <c r="L538" s="98"/>
      <c r="M538" s="98"/>
    </row>
    <row r="539" spans="1:13">
      <c r="A539" s="101" t="s">
        <v>693</v>
      </c>
      <c r="B539" s="102" t="s">
        <v>240</v>
      </c>
      <c r="C539" s="102" t="b">
        <v>1</v>
      </c>
      <c r="D539" s="102" t="s">
        <v>228</v>
      </c>
      <c r="E539" s="101" t="s">
        <v>235</v>
      </c>
      <c r="F539" s="101" t="s">
        <v>703</v>
      </c>
      <c r="G539" s="98">
        <v>0.57345558552977294</v>
      </c>
      <c r="H539" s="98">
        <v>10.145832665503566</v>
      </c>
      <c r="I539" s="3" t="str">
        <f t="shared" si="8"/>
        <v>General|700to900</v>
      </c>
      <c r="J539" s="98"/>
      <c r="K539" s="98"/>
      <c r="L539" s="98"/>
      <c r="M539" s="98"/>
    </row>
    <row r="540" spans="1:13">
      <c r="A540" s="101" t="s">
        <v>693</v>
      </c>
      <c r="B540" s="102" t="s">
        <v>249</v>
      </c>
      <c r="C540" s="102" t="b">
        <v>1</v>
      </c>
      <c r="D540" s="102" t="s">
        <v>228</v>
      </c>
      <c r="E540" s="101" t="s">
        <v>232</v>
      </c>
      <c r="F540" s="101" t="s">
        <v>704</v>
      </c>
      <c r="G540" s="98">
        <v>0.43395708708567327</v>
      </c>
      <c r="H540" s="98">
        <v>11.085063689173161</v>
      </c>
      <c r="I540" s="3" t="str">
        <f t="shared" si="8"/>
        <v>Horticulture|700to900</v>
      </c>
      <c r="J540" s="98"/>
      <c r="K540" s="98"/>
      <c r="L540" s="98"/>
      <c r="M540" s="98"/>
    </row>
    <row r="541" spans="1:13">
      <c r="A541" s="101" t="s">
        <v>693</v>
      </c>
      <c r="B541" s="102" t="s">
        <v>249</v>
      </c>
      <c r="C541" s="102" t="b">
        <v>0</v>
      </c>
      <c r="D541" s="102" t="s">
        <v>228</v>
      </c>
      <c r="E541" s="101" t="s">
        <v>235</v>
      </c>
      <c r="F541" s="101" t="s">
        <v>705</v>
      </c>
      <c r="G541" s="98">
        <v>0.69097411567147615</v>
      </c>
      <c r="H541" s="98">
        <v>9.6361694965001803</v>
      </c>
      <c r="I541" s="3" t="str">
        <f t="shared" si="8"/>
        <v>Horticulture|700to900</v>
      </c>
      <c r="J541" s="98"/>
      <c r="K541" s="98"/>
      <c r="L541" s="98"/>
      <c r="M541" s="98"/>
    </row>
    <row r="542" spans="1:13">
      <c r="A542" s="101" t="s">
        <v>693</v>
      </c>
      <c r="B542" s="102" t="s">
        <v>249</v>
      </c>
      <c r="C542" s="102" t="b">
        <v>1</v>
      </c>
      <c r="D542" s="102" t="s">
        <v>238</v>
      </c>
      <c r="E542" s="101" t="s">
        <v>235</v>
      </c>
      <c r="F542" s="101" t="s">
        <v>706</v>
      </c>
      <c r="G542" s="98">
        <v>1.1279540047156489</v>
      </c>
      <c r="H542" s="98">
        <v>11.48220139219138</v>
      </c>
      <c r="I542" s="3" t="str">
        <f t="shared" si="8"/>
        <v>Horticulture|900to1200</v>
      </c>
      <c r="J542" s="98"/>
      <c r="K542" s="98"/>
      <c r="L542" s="98"/>
      <c r="M542" s="98"/>
    </row>
    <row r="543" spans="1:13">
      <c r="A543" s="101" t="s">
        <v>693</v>
      </c>
      <c r="B543" s="102" t="s">
        <v>262</v>
      </c>
      <c r="C543" s="102" t="b">
        <v>0</v>
      </c>
      <c r="D543" s="102" t="s">
        <v>228</v>
      </c>
      <c r="E543" s="101" t="s">
        <v>229</v>
      </c>
      <c r="F543" s="101" t="s">
        <v>707</v>
      </c>
      <c r="G543" s="98">
        <v>0.30177312143228419</v>
      </c>
      <c r="H543" s="98">
        <v>251.38016432123194</v>
      </c>
      <c r="I543" s="3" t="str">
        <f t="shared" si="8"/>
        <v>Poultry|700to900</v>
      </c>
      <c r="J543" s="98"/>
      <c r="K543" s="98"/>
      <c r="L543" s="98"/>
      <c r="M543" s="98"/>
    </row>
    <row r="544" spans="1:13">
      <c r="A544" s="101" t="s">
        <v>693</v>
      </c>
      <c r="B544" s="102" t="s">
        <v>262</v>
      </c>
      <c r="C544" s="102" t="b">
        <v>1</v>
      </c>
      <c r="D544" s="102" t="s">
        <v>228</v>
      </c>
      <c r="E544" s="101" t="s">
        <v>229</v>
      </c>
      <c r="F544" s="101" t="s">
        <v>708</v>
      </c>
      <c r="G544" s="98">
        <v>0.29437665067025298</v>
      </c>
      <c r="H544" s="98">
        <v>252.08232824636477</v>
      </c>
      <c r="I544" s="3" t="str">
        <f t="shared" si="8"/>
        <v>Poultry|700to900</v>
      </c>
      <c r="J544" s="98"/>
      <c r="K544" s="98"/>
      <c r="L544" s="98"/>
      <c r="M544" s="98"/>
    </row>
    <row r="545" spans="1:13">
      <c r="A545" s="101" t="s">
        <v>693</v>
      </c>
      <c r="B545" s="102" t="s">
        <v>262</v>
      </c>
      <c r="C545" s="102" t="b">
        <v>0</v>
      </c>
      <c r="D545" s="102" t="s">
        <v>228</v>
      </c>
      <c r="E545" s="101" t="s">
        <v>232</v>
      </c>
      <c r="F545" s="101" t="s">
        <v>709</v>
      </c>
      <c r="G545" s="98">
        <v>0.58432226874808013</v>
      </c>
      <c r="H545" s="98">
        <v>174.64253681034535</v>
      </c>
      <c r="I545" s="3" t="str">
        <f t="shared" si="8"/>
        <v>Poultry|700to900</v>
      </c>
      <c r="J545" s="98"/>
      <c r="K545" s="98"/>
      <c r="L545" s="98"/>
      <c r="M545" s="98"/>
    </row>
    <row r="546" spans="1:13">
      <c r="A546" s="101" t="s">
        <v>693</v>
      </c>
      <c r="B546" s="102" t="s">
        <v>262</v>
      </c>
      <c r="C546" s="102" t="b">
        <v>1</v>
      </c>
      <c r="D546" s="102" t="s">
        <v>228</v>
      </c>
      <c r="E546" s="101" t="s">
        <v>232</v>
      </c>
      <c r="F546" s="101" t="s">
        <v>710</v>
      </c>
      <c r="G546" s="98">
        <v>0.54741927263415779</v>
      </c>
      <c r="H546" s="98">
        <v>168.02415280100436</v>
      </c>
      <c r="I546" s="3" t="str">
        <f t="shared" si="8"/>
        <v>Poultry|700to900</v>
      </c>
      <c r="J546" s="98"/>
      <c r="K546" s="98"/>
      <c r="L546" s="98"/>
      <c r="M546" s="98"/>
    </row>
    <row r="547" spans="1:13">
      <c r="A547" s="101" t="s">
        <v>693</v>
      </c>
      <c r="B547" s="102" t="s">
        <v>262</v>
      </c>
      <c r="C547" s="102" t="b">
        <v>0</v>
      </c>
      <c r="D547" s="102" t="s">
        <v>228</v>
      </c>
      <c r="E547" s="101" t="s">
        <v>235</v>
      </c>
      <c r="F547" s="101" t="s">
        <v>711</v>
      </c>
      <c r="G547" s="98">
        <v>1.4757752653322784</v>
      </c>
      <c r="H547" s="98">
        <v>132.79819781830733</v>
      </c>
      <c r="I547" s="3" t="str">
        <f t="shared" si="8"/>
        <v>Poultry|700to900</v>
      </c>
      <c r="J547" s="98"/>
      <c r="K547" s="98"/>
      <c r="L547" s="98"/>
      <c r="M547" s="98"/>
    </row>
    <row r="548" spans="1:13">
      <c r="A548" s="101" t="s">
        <v>693</v>
      </c>
      <c r="B548" s="102" t="s">
        <v>267</v>
      </c>
      <c r="C548" s="102" t="b">
        <v>0</v>
      </c>
      <c r="D548" s="102" t="s">
        <v>228</v>
      </c>
      <c r="E548" s="101" t="s">
        <v>229</v>
      </c>
      <c r="F548" s="101" t="s">
        <v>712</v>
      </c>
      <c r="G548" s="98">
        <v>0.17052492394866708</v>
      </c>
      <c r="H548" s="98">
        <v>39.742290460371983</v>
      </c>
      <c r="I548" s="3" t="str">
        <f t="shared" si="8"/>
        <v>Dairy|700to900</v>
      </c>
      <c r="J548" s="98"/>
      <c r="K548" s="98"/>
      <c r="L548" s="98"/>
      <c r="M548" s="98"/>
    </row>
    <row r="549" spans="1:13">
      <c r="A549" s="101" t="s">
        <v>693</v>
      </c>
      <c r="B549" s="102" t="s">
        <v>267</v>
      </c>
      <c r="C549" s="102" t="b">
        <v>1</v>
      </c>
      <c r="D549" s="102" t="s">
        <v>228</v>
      </c>
      <c r="E549" s="101" t="s">
        <v>229</v>
      </c>
      <c r="F549" s="101" t="s">
        <v>713</v>
      </c>
      <c r="G549" s="98">
        <v>0.16878892232547674</v>
      </c>
      <c r="H549" s="98">
        <v>39.349305132539158</v>
      </c>
      <c r="I549" s="3" t="str">
        <f t="shared" si="8"/>
        <v>Dairy|700to900</v>
      </c>
      <c r="J549" s="98"/>
      <c r="K549" s="98"/>
      <c r="L549" s="98"/>
      <c r="M549" s="98"/>
    </row>
    <row r="550" spans="1:13">
      <c r="A550" s="101" t="s">
        <v>693</v>
      </c>
      <c r="B550" s="102" t="s">
        <v>267</v>
      </c>
      <c r="C550" s="102" t="b">
        <v>0</v>
      </c>
      <c r="D550" s="102" t="s">
        <v>228</v>
      </c>
      <c r="E550" s="101" t="s">
        <v>232</v>
      </c>
      <c r="F550" s="101" t="s">
        <v>714</v>
      </c>
      <c r="G550" s="98">
        <v>0.30793617077607005</v>
      </c>
      <c r="H550" s="98">
        <v>30.602524867297902</v>
      </c>
      <c r="I550" s="3" t="str">
        <f t="shared" si="8"/>
        <v>Dairy|700to900</v>
      </c>
      <c r="J550" s="98"/>
      <c r="K550" s="98"/>
      <c r="L550" s="98"/>
      <c r="M550" s="98"/>
    </row>
    <row r="551" spans="1:13">
      <c r="A551" s="101" t="s">
        <v>693</v>
      </c>
      <c r="B551" s="102" t="s">
        <v>267</v>
      </c>
      <c r="C551" s="102" t="b">
        <v>0</v>
      </c>
      <c r="D551" s="102" t="s">
        <v>228</v>
      </c>
      <c r="E551" s="101" t="s">
        <v>235</v>
      </c>
      <c r="F551" s="101" t="s">
        <v>715</v>
      </c>
      <c r="G551" s="98">
        <v>1.1197738890114515</v>
      </c>
      <c r="H551" s="98">
        <v>17.754776842332927</v>
      </c>
      <c r="I551" s="3" t="str">
        <f t="shared" si="8"/>
        <v>Dairy|700to900</v>
      </c>
      <c r="J551" s="98"/>
      <c r="K551" s="98"/>
      <c r="L551" s="98"/>
      <c r="M551" s="98"/>
    </row>
    <row r="552" spans="1:13">
      <c r="A552" s="101" t="s">
        <v>693</v>
      </c>
      <c r="B552" s="102" t="s">
        <v>271</v>
      </c>
      <c r="C552" s="102" t="b">
        <v>0</v>
      </c>
      <c r="D552" s="102" t="s">
        <v>228</v>
      </c>
      <c r="E552" s="101" t="s">
        <v>229</v>
      </c>
      <c r="F552" s="101" t="s">
        <v>716</v>
      </c>
      <c r="G552" s="98">
        <v>9.0707986510308744E-2</v>
      </c>
      <c r="H552" s="98">
        <v>10.813905569288393</v>
      </c>
      <c r="I552" s="3" t="str">
        <f t="shared" si="8"/>
        <v>Lowland|700to900</v>
      </c>
      <c r="J552" s="98"/>
      <c r="K552" s="98"/>
      <c r="L552" s="98"/>
      <c r="M552" s="98"/>
    </row>
    <row r="553" spans="1:13">
      <c r="A553" s="101" t="s">
        <v>693</v>
      </c>
      <c r="B553" s="102" t="s">
        <v>271</v>
      </c>
      <c r="C553" s="102" t="b">
        <v>1</v>
      </c>
      <c r="D553" s="102" t="s">
        <v>228</v>
      </c>
      <c r="E553" s="101" t="s">
        <v>229</v>
      </c>
      <c r="F553" s="101" t="s">
        <v>717</v>
      </c>
      <c r="G553" s="98">
        <v>9.0707765434041118E-2</v>
      </c>
      <c r="H553" s="98">
        <v>10.743548802658296</v>
      </c>
      <c r="I553" s="3" t="str">
        <f t="shared" si="8"/>
        <v>Lowland|700to900</v>
      </c>
      <c r="J553" s="98"/>
      <c r="K553" s="98"/>
      <c r="L553" s="98"/>
      <c r="M553" s="98"/>
    </row>
    <row r="554" spans="1:13">
      <c r="A554" s="101" t="s">
        <v>693</v>
      </c>
      <c r="B554" s="102" t="s">
        <v>271</v>
      </c>
      <c r="C554" s="102" t="b">
        <v>0</v>
      </c>
      <c r="D554" s="102" t="s">
        <v>228</v>
      </c>
      <c r="E554" s="101" t="s">
        <v>232</v>
      </c>
      <c r="F554" s="101" t="s">
        <v>718</v>
      </c>
      <c r="G554" s="98">
        <v>0.13288260404032884</v>
      </c>
      <c r="H554" s="98">
        <v>8.4178535521205937</v>
      </c>
      <c r="I554" s="3" t="str">
        <f t="shared" si="8"/>
        <v>Lowland|700to900</v>
      </c>
      <c r="J554" s="98"/>
      <c r="K554" s="98"/>
      <c r="L554" s="98"/>
      <c r="M554" s="98"/>
    </row>
    <row r="555" spans="1:13">
      <c r="A555" s="101" t="s">
        <v>693</v>
      </c>
      <c r="B555" s="102" t="s">
        <v>271</v>
      </c>
      <c r="C555" s="102" t="b">
        <v>1</v>
      </c>
      <c r="D555" s="102" t="s">
        <v>228</v>
      </c>
      <c r="E555" s="101" t="s">
        <v>232</v>
      </c>
      <c r="F555" s="101" t="s">
        <v>719</v>
      </c>
      <c r="G555" s="98">
        <v>0.13288232975698666</v>
      </c>
      <c r="H555" s="98">
        <v>8.3639159052944656</v>
      </c>
      <c r="I555" s="3" t="str">
        <f t="shared" si="8"/>
        <v>Lowland|700to900</v>
      </c>
      <c r="J555" s="98"/>
      <c r="K555" s="98"/>
      <c r="L555" s="98"/>
      <c r="M555" s="98"/>
    </row>
    <row r="556" spans="1:13">
      <c r="A556" s="101" t="s">
        <v>693</v>
      </c>
      <c r="B556" s="102" t="s">
        <v>271</v>
      </c>
      <c r="C556" s="102" t="b">
        <v>0</v>
      </c>
      <c r="D556" s="102" t="s">
        <v>228</v>
      </c>
      <c r="E556" s="101" t="s">
        <v>235</v>
      </c>
      <c r="F556" s="101" t="s">
        <v>720</v>
      </c>
      <c r="G556" s="98">
        <v>0.54174226664884384</v>
      </c>
      <c r="H556" s="98">
        <v>5.4868825191051798</v>
      </c>
      <c r="I556" s="3" t="str">
        <f t="shared" si="8"/>
        <v>Lowland|700to900</v>
      </c>
      <c r="J556" s="98"/>
      <c r="K556" s="98"/>
      <c r="L556" s="98"/>
      <c r="M556" s="98"/>
    </row>
    <row r="557" spans="1:13">
      <c r="A557" s="101" t="s">
        <v>693</v>
      </c>
      <c r="B557" s="102" t="s">
        <v>271</v>
      </c>
      <c r="C557" s="102" t="b">
        <v>1</v>
      </c>
      <c r="D557" s="102" t="s">
        <v>228</v>
      </c>
      <c r="E557" s="101" t="s">
        <v>235</v>
      </c>
      <c r="F557" s="101" t="s">
        <v>721</v>
      </c>
      <c r="G557" s="98">
        <v>0.54171465075813663</v>
      </c>
      <c r="H557" s="98">
        <v>5.4723099343374937</v>
      </c>
      <c r="I557" s="3" t="str">
        <f t="shared" si="8"/>
        <v>Lowland|700to900</v>
      </c>
      <c r="J557" s="98"/>
      <c r="K557" s="98"/>
      <c r="L557" s="98"/>
      <c r="M557" s="98"/>
    </row>
    <row r="558" spans="1:13">
      <c r="A558" s="101" t="s">
        <v>693</v>
      </c>
      <c r="B558" s="102" t="s">
        <v>271</v>
      </c>
      <c r="C558" s="102" t="b">
        <v>0</v>
      </c>
      <c r="D558" s="102" t="s">
        <v>238</v>
      </c>
      <c r="E558" s="101" t="s">
        <v>235</v>
      </c>
      <c r="F558" s="101" t="s">
        <v>722</v>
      </c>
      <c r="G558" s="98">
        <v>0.94601411251737555</v>
      </c>
      <c r="H558" s="98">
        <v>7.3933491669193243</v>
      </c>
      <c r="I558" s="3" t="str">
        <f t="shared" si="8"/>
        <v>Lowland|900to1200</v>
      </c>
      <c r="J558" s="98"/>
      <c r="K558" s="98"/>
      <c r="L558" s="98"/>
      <c r="M558" s="98"/>
    </row>
    <row r="559" spans="1:13">
      <c r="A559" s="101" t="s">
        <v>693</v>
      </c>
      <c r="B559" s="102" t="s">
        <v>271</v>
      </c>
      <c r="C559" s="102" t="b">
        <v>1</v>
      </c>
      <c r="D559" s="102" t="s">
        <v>238</v>
      </c>
      <c r="E559" s="101" t="s">
        <v>235</v>
      </c>
      <c r="F559" s="101" t="s">
        <v>723</v>
      </c>
      <c r="G559" s="98">
        <v>0.94597897868102954</v>
      </c>
      <c r="H559" s="98">
        <v>7.3779778010497932</v>
      </c>
      <c r="I559" s="3" t="str">
        <f t="shared" si="8"/>
        <v>Lowland|900to1200</v>
      </c>
      <c r="J559" s="98"/>
      <c r="K559" s="98"/>
      <c r="L559" s="98"/>
      <c r="M559" s="98"/>
    </row>
    <row r="560" spans="1:13">
      <c r="A560" s="101" t="s">
        <v>693</v>
      </c>
      <c r="B560" s="102" t="s">
        <v>280</v>
      </c>
      <c r="C560" s="102" t="b">
        <v>0</v>
      </c>
      <c r="D560" s="102" t="s">
        <v>228</v>
      </c>
      <c r="E560" s="101" t="s">
        <v>232</v>
      </c>
      <c r="F560" s="101" t="s">
        <v>724</v>
      </c>
      <c r="G560" s="98">
        <v>0.39594767450437973</v>
      </c>
      <c r="H560" s="98">
        <v>18.208891492106002</v>
      </c>
      <c r="I560" s="3" t="str">
        <f t="shared" si="8"/>
        <v>Mixed|700to900</v>
      </c>
      <c r="J560" s="98"/>
      <c r="K560" s="98"/>
      <c r="L560" s="98"/>
      <c r="M560" s="98"/>
    </row>
    <row r="561" spans="1:13">
      <c r="A561" s="101" t="s">
        <v>693</v>
      </c>
      <c r="B561" s="102" t="s">
        <v>280</v>
      </c>
      <c r="C561" s="102" t="b">
        <v>1</v>
      </c>
      <c r="D561" s="102" t="s">
        <v>228</v>
      </c>
      <c r="E561" s="101" t="s">
        <v>232</v>
      </c>
      <c r="F561" s="101" t="s">
        <v>725</v>
      </c>
      <c r="G561" s="98">
        <v>0.39339373935563737</v>
      </c>
      <c r="H561" s="98">
        <v>17.952360585486979</v>
      </c>
      <c r="I561" s="3" t="str">
        <f t="shared" si="8"/>
        <v>Mixed|700to900</v>
      </c>
      <c r="J561" s="98"/>
      <c r="K561" s="98"/>
      <c r="L561" s="98"/>
      <c r="M561" s="98"/>
    </row>
    <row r="562" spans="1:13">
      <c r="A562" s="101" t="s">
        <v>693</v>
      </c>
      <c r="B562" s="102" t="s">
        <v>280</v>
      </c>
      <c r="C562" s="102" t="b">
        <v>0</v>
      </c>
      <c r="D562" s="102" t="s">
        <v>228</v>
      </c>
      <c r="E562" s="101" t="s">
        <v>235</v>
      </c>
      <c r="F562" s="101" t="s">
        <v>726</v>
      </c>
      <c r="G562" s="98">
        <v>0.83111680551367861</v>
      </c>
      <c r="H562" s="98">
        <v>14.142119249842287</v>
      </c>
      <c r="I562" s="3" t="str">
        <f t="shared" si="8"/>
        <v>Mixed|700to900</v>
      </c>
      <c r="J562" s="98"/>
      <c r="K562" s="98"/>
      <c r="L562" s="98"/>
      <c r="M562" s="98"/>
    </row>
    <row r="563" spans="1:13">
      <c r="A563" s="101" t="s">
        <v>693</v>
      </c>
      <c r="B563" s="102" t="s">
        <v>280</v>
      </c>
      <c r="C563" s="102" t="b">
        <v>1</v>
      </c>
      <c r="D563" s="102" t="s">
        <v>238</v>
      </c>
      <c r="E563" s="101" t="s">
        <v>235</v>
      </c>
      <c r="F563" s="101" t="s">
        <v>727</v>
      </c>
      <c r="G563" s="98">
        <v>1.3556338326258142</v>
      </c>
      <c r="H563" s="98">
        <v>16.518242849442952</v>
      </c>
      <c r="I563" s="3" t="str">
        <f t="shared" si="8"/>
        <v>Mixed|900to1200</v>
      </c>
      <c r="J563" s="98"/>
      <c r="K563" s="98"/>
      <c r="L563" s="98"/>
      <c r="M563" s="98"/>
    </row>
    <row r="564" spans="1:13">
      <c r="A564" s="101" t="s">
        <v>728</v>
      </c>
      <c r="B564" s="102" t="s">
        <v>227</v>
      </c>
      <c r="C564" s="102" t="b">
        <v>1</v>
      </c>
      <c r="D564" s="102" t="s">
        <v>228</v>
      </c>
      <c r="E564" s="101" t="s">
        <v>229</v>
      </c>
      <c r="F564" s="101" t="s">
        <v>729</v>
      </c>
      <c r="G564" s="98">
        <v>0.10123285712992566</v>
      </c>
      <c r="H564" s="98">
        <v>28.213556444047562</v>
      </c>
      <c r="I564" s="3" t="str">
        <f t="shared" si="8"/>
        <v>Cereals|700to900</v>
      </c>
      <c r="J564" s="98"/>
      <c r="K564" s="98"/>
      <c r="L564" s="98"/>
      <c r="M564" s="98"/>
    </row>
    <row r="565" spans="1:13">
      <c r="A565" s="101" t="s">
        <v>728</v>
      </c>
      <c r="B565" s="102" t="s">
        <v>227</v>
      </c>
      <c r="C565" s="102" t="b">
        <v>1</v>
      </c>
      <c r="D565" s="102" t="s">
        <v>228</v>
      </c>
      <c r="E565" s="101" t="s">
        <v>232</v>
      </c>
      <c r="F565" s="101" t="s">
        <v>730</v>
      </c>
      <c r="G565" s="98">
        <v>0.67575600827453375</v>
      </c>
      <c r="H565" s="98">
        <v>21.695064988564212</v>
      </c>
      <c r="I565" s="3" t="str">
        <f t="shared" si="8"/>
        <v>Cereals|700to900</v>
      </c>
      <c r="J565" s="98"/>
      <c r="K565" s="98"/>
      <c r="L565" s="98"/>
      <c r="M565" s="98"/>
    </row>
    <row r="566" spans="1:13">
      <c r="A566" s="101" t="s">
        <v>728</v>
      </c>
      <c r="B566" s="102" t="s">
        <v>227</v>
      </c>
      <c r="C566" s="102" t="b">
        <v>1</v>
      </c>
      <c r="D566" s="102" t="s">
        <v>228</v>
      </c>
      <c r="E566" s="101" t="s">
        <v>235</v>
      </c>
      <c r="F566" s="101" t="s">
        <v>731</v>
      </c>
      <c r="G566" s="98">
        <v>0.92038133850389803</v>
      </c>
      <c r="H566" s="98">
        <v>20.304731676766018</v>
      </c>
      <c r="I566" s="3" t="str">
        <f t="shared" si="8"/>
        <v>Cereals|700to900</v>
      </c>
      <c r="J566" s="98"/>
      <c r="K566" s="98"/>
      <c r="L566" s="98"/>
      <c r="M566" s="98"/>
    </row>
    <row r="567" spans="1:13">
      <c r="A567" s="101" t="s">
        <v>728</v>
      </c>
      <c r="B567" s="102" t="s">
        <v>227</v>
      </c>
      <c r="C567" s="102" t="b">
        <v>1</v>
      </c>
      <c r="D567" s="102" t="s">
        <v>238</v>
      </c>
      <c r="E567" s="101" t="s">
        <v>229</v>
      </c>
      <c r="F567" s="101" t="s">
        <v>732</v>
      </c>
      <c r="G567" s="98">
        <v>0.17537117103942373</v>
      </c>
      <c r="H567" s="98">
        <v>30.01670610917331</v>
      </c>
      <c r="I567" s="3" t="str">
        <f t="shared" si="8"/>
        <v>Cereals|900to1200</v>
      </c>
      <c r="J567" s="98"/>
      <c r="K567" s="98"/>
      <c r="L567" s="98"/>
      <c r="M567" s="98"/>
    </row>
    <row r="568" spans="1:13">
      <c r="A568" s="101" t="s">
        <v>728</v>
      </c>
      <c r="B568" s="102" t="s">
        <v>227</v>
      </c>
      <c r="C568" s="102" t="b">
        <v>1</v>
      </c>
      <c r="D568" s="102" t="s">
        <v>238</v>
      </c>
      <c r="E568" s="101" t="s">
        <v>232</v>
      </c>
      <c r="F568" s="101" t="s">
        <v>733</v>
      </c>
      <c r="G568" s="98">
        <v>1.2782172449507698</v>
      </c>
      <c r="H568" s="98">
        <v>27.711252413617821</v>
      </c>
      <c r="I568" s="3" t="str">
        <f t="shared" si="8"/>
        <v>Cereals|900to1200</v>
      </c>
      <c r="J568" s="98"/>
      <c r="K568" s="98"/>
      <c r="L568" s="98"/>
      <c r="M568" s="98"/>
    </row>
    <row r="569" spans="1:13">
      <c r="A569" s="101" t="s">
        <v>728</v>
      </c>
      <c r="B569" s="102" t="s">
        <v>240</v>
      </c>
      <c r="C569" s="102" t="b">
        <v>1</v>
      </c>
      <c r="D569" s="102" t="s">
        <v>228</v>
      </c>
      <c r="E569" s="101" t="s">
        <v>229</v>
      </c>
      <c r="F569" s="101" t="s">
        <v>734</v>
      </c>
      <c r="G569" s="98">
        <v>7.8802101864360222E-2</v>
      </c>
      <c r="H569" s="98">
        <v>19.932754466396648</v>
      </c>
      <c r="I569" s="3" t="str">
        <f t="shared" si="8"/>
        <v>General|700to900</v>
      </c>
      <c r="J569" s="98"/>
      <c r="K569" s="98"/>
      <c r="L569" s="98"/>
      <c r="M569" s="98"/>
    </row>
    <row r="570" spans="1:13">
      <c r="A570" s="101" t="s">
        <v>728</v>
      </c>
      <c r="B570" s="102" t="s">
        <v>240</v>
      </c>
      <c r="C570" s="102" t="b">
        <v>1</v>
      </c>
      <c r="D570" s="102" t="s">
        <v>228</v>
      </c>
      <c r="E570" s="101" t="s">
        <v>232</v>
      </c>
      <c r="F570" s="101" t="s">
        <v>735</v>
      </c>
      <c r="G570" s="98">
        <v>0.45716087369349218</v>
      </c>
      <c r="H570" s="98">
        <v>15.000528546940613</v>
      </c>
      <c r="I570" s="3" t="str">
        <f t="shared" si="4"/>
        <v>General|700to900</v>
      </c>
      <c r="J570" s="98"/>
      <c r="K570" s="98"/>
      <c r="L570" s="98"/>
      <c r="M570" s="98"/>
    </row>
    <row r="571" spans="1:13">
      <c r="A571" s="101" t="s">
        <v>728</v>
      </c>
      <c r="B571" s="102" t="s">
        <v>240</v>
      </c>
      <c r="C571" s="102" t="b">
        <v>1</v>
      </c>
      <c r="D571" s="102" t="s">
        <v>228</v>
      </c>
      <c r="E571" s="101" t="s">
        <v>235</v>
      </c>
      <c r="F571" s="101" t="s">
        <v>736</v>
      </c>
      <c r="G571" s="98">
        <v>0.69310399878473339</v>
      </c>
      <c r="H571" s="98">
        <v>13.656797123264752</v>
      </c>
      <c r="I571" s="3" t="str">
        <f t="shared" si="4"/>
        <v>General|700to900</v>
      </c>
      <c r="J571" s="98"/>
      <c r="K571" s="98"/>
      <c r="L571" s="98"/>
      <c r="M571" s="98"/>
    </row>
    <row r="572" spans="1:13">
      <c r="A572" s="101" t="s">
        <v>728</v>
      </c>
      <c r="B572" s="102" t="s">
        <v>240</v>
      </c>
      <c r="C572" s="102" t="b">
        <v>1</v>
      </c>
      <c r="D572" s="102" t="s">
        <v>238</v>
      </c>
      <c r="E572" s="101" t="s">
        <v>229</v>
      </c>
      <c r="F572" s="101" t="s">
        <v>737</v>
      </c>
      <c r="G572" s="98">
        <v>0.13886271288467572</v>
      </c>
      <c r="H572" s="98">
        <v>21.380212732129724</v>
      </c>
      <c r="I572" s="3" t="str">
        <f t="shared" si="4"/>
        <v>General|900to1200</v>
      </c>
      <c r="J572" s="98"/>
      <c r="K572" s="98"/>
      <c r="L572" s="98"/>
      <c r="M572" s="98"/>
    </row>
    <row r="573" spans="1:13">
      <c r="A573" s="101" t="s">
        <v>728</v>
      </c>
      <c r="B573" s="102" t="s">
        <v>240</v>
      </c>
      <c r="C573" s="102" t="b">
        <v>1</v>
      </c>
      <c r="D573" s="102" t="s">
        <v>238</v>
      </c>
      <c r="E573" s="101" t="s">
        <v>232</v>
      </c>
      <c r="F573" s="101" t="s">
        <v>738</v>
      </c>
      <c r="G573" s="98">
        <v>0.8726147867205547</v>
      </c>
      <c r="H573" s="98">
        <v>19.190189927456373</v>
      </c>
      <c r="I573" s="3" t="str">
        <f t="shared" si="4"/>
        <v>General|900to1200</v>
      </c>
      <c r="J573" s="98"/>
      <c r="K573" s="98"/>
      <c r="L573" s="98"/>
      <c r="M573" s="98"/>
    </row>
    <row r="574" spans="1:13">
      <c r="A574" s="101" t="s">
        <v>728</v>
      </c>
      <c r="B574" s="102" t="s">
        <v>240</v>
      </c>
      <c r="C574" s="102" t="b">
        <v>1</v>
      </c>
      <c r="D574" s="102" t="s">
        <v>238</v>
      </c>
      <c r="E574" s="101" t="s">
        <v>235</v>
      </c>
      <c r="F574" s="101" t="s">
        <v>739</v>
      </c>
      <c r="G574" s="98">
        <v>1.158619257206166</v>
      </c>
      <c r="H574" s="98">
        <v>15.866111803224904</v>
      </c>
      <c r="I574" s="3" t="str">
        <f t="shared" si="4"/>
        <v>General|900to1200</v>
      </c>
      <c r="J574" s="98"/>
      <c r="K574" s="98"/>
      <c r="L574" s="98"/>
      <c r="M574" s="98"/>
    </row>
    <row r="575" spans="1:13">
      <c r="A575" s="101" t="s">
        <v>728</v>
      </c>
      <c r="B575" s="102" t="s">
        <v>249</v>
      </c>
      <c r="C575" s="102" t="b">
        <v>1</v>
      </c>
      <c r="D575" s="102" t="s">
        <v>228</v>
      </c>
      <c r="E575" s="101" t="s">
        <v>229</v>
      </c>
      <c r="F575" s="101" t="s">
        <v>740</v>
      </c>
      <c r="G575" s="98">
        <v>8.7388683990323776E-2</v>
      </c>
      <c r="H575" s="98">
        <v>21.117883310496779</v>
      </c>
      <c r="I575" s="3" t="str">
        <f t="shared" si="4"/>
        <v>Horticulture|700to900</v>
      </c>
      <c r="J575" s="98"/>
      <c r="K575" s="98"/>
      <c r="L575" s="98"/>
      <c r="M575" s="98"/>
    </row>
    <row r="576" spans="1:13">
      <c r="A576" s="101" t="s">
        <v>728</v>
      </c>
      <c r="B576" s="102" t="s">
        <v>249</v>
      </c>
      <c r="C576" s="102" t="b">
        <v>1</v>
      </c>
      <c r="D576" s="102" t="s">
        <v>228</v>
      </c>
      <c r="E576" s="101" t="s">
        <v>232</v>
      </c>
      <c r="F576" s="101" t="s">
        <v>741</v>
      </c>
      <c r="G576" s="98">
        <v>0.56315733436638316</v>
      </c>
      <c r="H576" s="98">
        <v>15.549591193444504</v>
      </c>
      <c r="I576" s="3" t="str">
        <f t="shared" si="4"/>
        <v>Horticulture|700to900</v>
      </c>
      <c r="J576" s="98"/>
      <c r="K576" s="98"/>
      <c r="L576" s="98"/>
      <c r="M576" s="98"/>
    </row>
    <row r="577" spans="1:13">
      <c r="A577" s="101" t="s">
        <v>728</v>
      </c>
      <c r="B577" s="102" t="s">
        <v>249</v>
      </c>
      <c r="C577" s="102" t="b">
        <v>1</v>
      </c>
      <c r="D577" s="102" t="s">
        <v>228</v>
      </c>
      <c r="E577" s="101" t="s">
        <v>235</v>
      </c>
      <c r="F577" s="101" t="s">
        <v>742</v>
      </c>
      <c r="G577" s="98">
        <v>0.80839116943791478</v>
      </c>
      <c r="H577" s="98">
        <v>13.961264348143004</v>
      </c>
      <c r="I577" s="3" t="str">
        <f t="shared" si="4"/>
        <v>Horticulture|700to900</v>
      </c>
      <c r="J577" s="98"/>
      <c r="K577" s="98"/>
      <c r="L577" s="98"/>
      <c r="M577" s="98"/>
    </row>
    <row r="578" spans="1:13">
      <c r="A578" s="101" t="s">
        <v>728</v>
      </c>
      <c r="B578" s="102" t="s">
        <v>249</v>
      </c>
      <c r="C578" s="102" t="b">
        <v>1</v>
      </c>
      <c r="D578" s="102" t="s">
        <v>238</v>
      </c>
      <c r="E578" s="101" t="s">
        <v>229</v>
      </c>
      <c r="F578" s="101" t="s">
        <v>743</v>
      </c>
      <c r="G578" s="98">
        <v>0.1554127453533761</v>
      </c>
      <c r="H578" s="98">
        <v>22.693771643236428</v>
      </c>
      <c r="I578" s="3" t="str">
        <f t="shared" si="4"/>
        <v>Horticulture|900to1200</v>
      </c>
      <c r="J578" s="98"/>
      <c r="K578" s="98"/>
      <c r="L578" s="98"/>
      <c r="M578" s="98"/>
    </row>
    <row r="579" spans="1:13">
      <c r="A579" s="101" t="s">
        <v>728</v>
      </c>
      <c r="B579" s="102" t="s">
        <v>249</v>
      </c>
      <c r="C579" s="102" t="b">
        <v>1</v>
      </c>
      <c r="D579" s="102" t="s">
        <v>238</v>
      </c>
      <c r="E579" s="101" t="s">
        <v>232</v>
      </c>
      <c r="F579" s="101" t="s">
        <v>744</v>
      </c>
      <c r="G579" s="98">
        <v>1.066621265544311</v>
      </c>
      <c r="H579" s="98">
        <v>19.788657802513136</v>
      </c>
      <c r="I579" s="3" t="str">
        <f t="shared" si="4"/>
        <v>Horticulture|900to1200</v>
      </c>
      <c r="J579" s="98"/>
      <c r="K579" s="98"/>
      <c r="L579" s="98"/>
      <c r="M579" s="98"/>
    </row>
    <row r="580" spans="1:13">
      <c r="A580" s="101" t="s">
        <v>728</v>
      </c>
      <c r="B580" s="102" t="s">
        <v>249</v>
      </c>
      <c r="C580" s="102" t="b">
        <v>1</v>
      </c>
      <c r="D580" s="102" t="s">
        <v>238</v>
      </c>
      <c r="E580" s="101" t="s">
        <v>235</v>
      </c>
      <c r="F580" s="101" t="s">
        <v>745</v>
      </c>
      <c r="G580" s="98">
        <v>1.3173128180131617</v>
      </c>
      <c r="H580" s="98">
        <v>16.005364101795969</v>
      </c>
      <c r="I580" s="3" t="str">
        <f t="shared" si="4"/>
        <v>Horticulture|900to1200</v>
      </c>
      <c r="J580" s="98"/>
      <c r="K580" s="98"/>
      <c r="L580" s="98"/>
      <c r="M580" s="98"/>
    </row>
    <row r="581" spans="1:13">
      <c r="A581" s="101" t="s">
        <v>728</v>
      </c>
      <c r="B581" s="102" t="s">
        <v>256</v>
      </c>
      <c r="C581" s="102" t="b">
        <v>1</v>
      </c>
      <c r="D581" s="102" t="s">
        <v>228</v>
      </c>
      <c r="E581" s="101" t="s">
        <v>229</v>
      </c>
      <c r="F581" s="101" t="s">
        <v>746</v>
      </c>
      <c r="G581" s="98">
        <v>0.1001058238943663</v>
      </c>
      <c r="H581" s="98">
        <v>63.931896005380288</v>
      </c>
      <c r="I581" s="3" t="str">
        <f t="shared" si="4"/>
        <v>Pig|700to900</v>
      </c>
      <c r="J581" s="98"/>
      <c r="K581" s="98"/>
      <c r="L581" s="98"/>
      <c r="M581" s="98"/>
    </row>
    <row r="582" spans="1:13">
      <c r="A582" s="101" t="s">
        <v>728</v>
      </c>
      <c r="B582" s="102" t="s">
        <v>256</v>
      </c>
      <c r="C582" s="102" t="b">
        <v>1</v>
      </c>
      <c r="D582" s="102" t="s">
        <v>228</v>
      </c>
      <c r="E582" s="101" t="s">
        <v>235</v>
      </c>
      <c r="F582" s="101" t="s">
        <v>747</v>
      </c>
      <c r="G582" s="98">
        <v>0.91670874638887767</v>
      </c>
      <c r="H582" s="98">
        <v>36.433848543574783</v>
      </c>
      <c r="I582" s="3" t="str">
        <f t="shared" si="4"/>
        <v>Pig|700to900</v>
      </c>
      <c r="J582" s="98"/>
      <c r="K582" s="98"/>
      <c r="L582" s="98"/>
      <c r="M582" s="98"/>
    </row>
    <row r="583" spans="1:13">
      <c r="A583" s="101" t="s">
        <v>728</v>
      </c>
      <c r="B583" s="102" t="s">
        <v>256</v>
      </c>
      <c r="C583" s="102" t="b">
        <v>1</v>
      </c>
      <c r="D583" s="102" t="s">
        <v>238</v>
      </c>
      <c r="E583" s="101" t="s">
        <v>235</v>
      </c>
      <c r="F583" s="101" t="s">
        <v>748</v>
      </c>
      <c r="G583" s="98">
        <v>1.4721149986563868</v>
      </c>
      <c r="H583" s="98">
        <v>39.915385663964422</v>
      </c>
      <c r="I583" s="3" t="str">
        <f t="shared" si="4"/>
        <v>Pig|900to1200</v>
      </c>
      <c r="J583" s="98"/>
      <c r="K583" s="98"/>
      <c r="L583" s="98"/>
      <c r="M583" s="98"/>
    </row>
    <row r="584" spans="1:13">
      <c r="A584" s="101" t="s">
        <v>728</v>
      </c>
      <c r="B584" s="102" t="s">
        <v>262</v>
      </c>
      <c r="C584" s="102" t="b">
        <v>1</v>
      </c>
      <c r="D584" s="102" t="s">
        <v>228</v>
      </c>
      <c r="E584" s="101" t="s">
        <v>229</v>
      </c>
      <c r="F584" s="101" t="s">
        <v>749</v>
      </c>
      <c r="G584" s="98">
        <v>9.6627632146829637E-2</v>
      </c>
      <c r="H584" s="98">
        <v>113.7695920778644</v>
      </c>
      <c r="I584" s="3" t="str">
        <f t="shared" si="4"/>
        <v>Poultry|700to900</v>
      </c>
      <c r="J584" s="98"/>
      <c r="K584" s="98"/>
      <c r="L584" s="98"/>
      <c r="M584" s="98"/>
    </row>
    <row r="585" spans="1:13">
      <c r="A585" s="101" t="s">
        <v>728</v>
      </c>
      <c r="B585" s="102" t="s">
        <v>262</v>
      </c>
      <c r="C585" s="102" t="b">
        <v>1</v>
      </c>
      <c r="D585" s="102" t="s">
        <v>228</v>
      </c>
      <c r="E585" s="101" t="s">
        <v>235</v>
      </c>
      <c r="F585" s="101" t="s">
        <v>750</v>
      </c>
      <c r="G585" s="98">
        <v>0.76711740664328099</v>
      </c>
      <c r="H585" s="98">
        <v>59.727377229758922</v>
      </c>
      <c r="I585" s="3" t="str">
        <f t="shared" si="4"/>
        <v>Poultry|700to900</v>
      </c>
      <c r="J585" s="98"/>
      <c r="K585" s="98"/>
      <c r="L585" s="98"/>
      <c r="M585" s="98"/>
    </row>
    <row r="586" spans="1:13">
      <c r="A586" s="101" t="s">
        <v>728</v>
      </c>
      <c r="B586" s="102" t="s">
        <v>262</v>
      </c>
      <c r="C586" s="102" t="b">
        <v>0</v>
      </c>
      <c r="D586" s="102" t="s">
        <v>238</v>
      </c>
      <c r="E586" s="101" t="s">
        <v>229</v>
      </c>
      <c r="F586" s="101" t="s">
        <v>751</v>
      </c>
      <c r="G586" s="98">
        <v>0.15911890908016019</v>
      </c>
      <c r="H586" s="98">
        <v>118.86368829004392</v>
      </c>
      <c r="I586" s="3" t="str">
        <f t="shared" si="4"/>
        <v>Poultry|900to1200</v>
      </c>
      <c r="J586" s="98"/>
      <c r="K586" s="98"/>
      <c r="L586" s="98"/>
      <c r="M586" s="98"/>
    </row>
    <row r="587" spans="1:13">
      <c r="A587" s="101" t="s">
        <v>728</v>
      </c>
      <c r="B587" s="102" t="s">
        <v>262</v>
      </c>
      <c r="C587" s="102" t="b">
        <v>1</v>
      </c>
      <c r="D587" s="102" t="s">
        <v>238</v>
      </c>
      <c r="E587" s="101" t="s">
        <v>229</v>
      </c>
      <c r="F587" s="101" t="s">
        <v>752</v>
      </c>
      <c r="G587" s="98">
        <v>0.15651928868389703</v>
      </c>
      <c r="H587" s="98">
        <v>119.35718239385002</v>
      </c>
      <c r="I587" s="3" t="str">
        <f t="shared" si="4"/>
        <v>Poultry|900to1200</v>
      </c>
      <c r="J587" s="98"/>
      <c r="K587" s="98"/>
      <c r="L587" s="98"/>
      <c r="M587" s="98"/>
    </row>
    <row r="588" spans="1:13">
      <c r="A588" s="101" t="s">
        <v>728</v>
      </c>
      <c r="B588" s="102" t="s">
        <v>262</v>
      </c>
      <c r="C588" s="102" t="b">
        <v>1</v>
      </c>
      <c r="D588" s="102" t="s">
        <v>238</v>
      </c>
      <c r="E588" s="101" t="s">
        <v>232</v>
      </c>
      <c r="F588" s="101" t="s">
        <v>753</v>
      </c>
      <c r="G588" s="98">
        <v>0.80456570463843846</v>
      </c>
      <c r="H588" s="98">
        <v>89.75520999556214</v>
      </c>
      <c r="I588" s="3" t="str">
        <f t="shared" si="4"/>
        <v>Poultry|900to1200</v>
      </c>
      <c r="J588" s="98"/>
      <c r="K588" s="98"/>
      <c r="L588" s="98"/>
      <c r="M588" s="98"/>
    </row>
    <row r="589" spans="1:13">
      <c r="A589" s="101" t="s">
        <v>728</v>
      </c>
      <c r="B589" s="102" t="s">
        <v>262</v>
      </c>
      <c r="C589" s="102" t="b">
        <v>1</v>
      </c>
      <c r="D589" s="102" t="s">
        <v>238</v>
      </c>
      <c r="E589" s="101" t="s">
        <v>235</v>
      </c>
      <c r="F589" s="101" t="s">
        <v>754</v>
      </c>
      <c r="G589" s="98">
        <v>1.2599788251842787</v>
      </c>
      <c r="H589" s="98">
        <v>64.756794155824991</v>
      </c>
      <c r="I589" s="3" t="str">
        <f t="shared" si="4"/>
        <v>Poultry|900to1200</v>
      </c>
      <c r="J589" s="98"/>
      <c r="K589" s="98"/>
      <c r="L589" s="98"/>
      <c r="M589" s="98"/>
    </row>
    <row r="590" spans="1:13">
      <c r="A590" s="101" t="s">
        <v>728</v>
      </c>
      <c r="B590" s="102" t="s">
        <v>267</v>
      </c>
      <c r="C590" s="102" t="b">
        <v>1</v>
      </c>
      <c r="D590" s="102" t="s">
        <v>228</v>
      </c>
      <c r="E590" s="101" t="s">
        <v>229</v>
      </c>
      <c r="F590" s="101" t="s">
        <v>755</v>
      </c>
      <c r="G590" s="98">
        <v>0.10772080518522946</v>
      </c>
      <c r="H590" s="98">
        <v>40.761600382413789</v>
      </c>
      <c r="I590" s="3" t="str">
        <f t="shared" si="4"/>
        <v>Dairy|700to900</v>
      </c>
      <c r="J590" s="98"/>
      <c r="K590" s="98"/>
      <c r="L590" s="98"/>
      <c r="M590" s="98"/>
    </row>
    <row r="591" spans="1:13">
      <c r="A591" s="101" t="s">
        <v>728</v>
      </c>
      <c r="B591" s="102" t="s">
        <v>267</v>
      </c>
      <c r="C591" s="102" t="b">
        <v>1</v>
      </c>
      <c r="D591" s="102" t="s">
        <v>228</v>
      </c>
      <c r="E591" s="101" t="s">
        <v>235</v>
      </c>
      <c r="F591" s="101" t="s">
        <v>756</v>
      </c>
      <c r="G591" s="98">
        <v>1.1131409197836983</v>
      </c>
      <c r="H591" s="98">
        <v>18.586364935756862</v>
      </c>
      <c r="I591" s="3" t="str">
        <f t="shared" si="4"/>
        <v>Dairy|700to900</v>
      </c>
      <c r="J591" s="98"/>
      <c r="K591" s="98"/>
      <c r="L591" s="98"/>
      <c r="M591" s="98"/>
    </row>
    <row r="592" spans="1:13">
      <c r="A592" s="101" t="s">
        <v>728</v>
      </c>
      <c r="B592" s="102" t="s">
        <v>271</v>
      </c>
      <c r="C592" s="102" t="b">
        <v>1</v>
      </c>
      <c r="D592" s="102" t="s">
        <v>228</v>
      </c>
      <c r="E592" s="101" t="s">
        <v>229</v>
      </c>
      <c r="F592" s="101" t="s">
        <v>757</v>
      </c>
      <c r="G592" s="98">
        <v>6.1982789954577316E-2</v>
      </c>
      <c r="H592" s="98">
        <v>12.455621820699623</v>
      </c>
      <c r="I592" s="3" t="str">
        <f t="shared" si="4"/>
        <v>Lowland|700to900</v>
      </c>
      <c r="J592" s="98"/>
      <c r="K592" s="98"/>
      <c r="L592" s="98"/>
      <c r="M592" s="98"/>
    </row>
    <row r="593" spans="1:13">
      <c r="A593" s="101" t="s">
        <v>728</v>
      </c>
      <c r="B593" s="102" t="s">
        <v>271</v>
      </c>
      <c r="C593" s="102" t="b">
        <v>0</v>
      </c>
      <c r="D593" s="102" t="s">
        <v>228</v>
      </c>
      <c r="E593" s="101" t="s">
        <v>232</v>
      </c>
      <c r="F593" s="101" t="s">
        <v>758</v>
      </c>
      <c r="G593" s="98">
        <v>0.1512833245744607</v>
      </c>
      <c r="H593" s="98">
        <v>9.7359893878467876</v>
      </c>
      <c r="I593" s="3" t="str">
        <f t="shared" si="4"/>
        <v>Lowland|700to900</v>
      </c>
      <c r="J593" s="98"/>
      <c r="K593" s="98"/>
      <c r="L593" s="98"/>
      <c r="M593" s="98"/>
    </row>
    <row r="594" spans="1:13">
      <c r="A594" s="101" t="s">
        <v>728</v>
      </c>
      <c r="B594" s="102" t="s">
        <v>271</v>
      </c>
      <c r="C594" s="102" t="b">
        <v>1</v>
      </c>
      <c r="D594" s="102" t="s">
        <v>228</v>
      </c>
      <c r="E594" s="101" t="s">
        <v>232</v>
      </c>
      <c r="F594" s="101" t="s">
        <v>759</v>
      </c>
      <c r="G594" s="98">
        <v>0.15128316750267065</v>
      </c>
      <c r="H594" s="98">
        <v>9.6773587932018561</v>
      </c>
      <c r="I594" s="3" t="str">
        <f t="shared" si="4"/>
        <v>Lowland|700to900</v>
      </c>
      <c r="J594" s="98"/>
      <c r="K594" s="98"/>
      <c r="L594" s="98"/>
      <c r="M594" s="98"/>
    </row>
    <row r="595" spans="1:13">
      <c r="A595" s="101" t="s">
        <v>728</v>
      </c>
      <c r="B595" s="102" t="s">
        <v>271</v>
      </c>
      <c r="C595" s="102" t="b">
        <v>0</v>
      </c>
      <c r="D595" s="102" t="s">
        <v>228</v>
      </c>
      <c r="E595" s="101" t="s">
        <v>235</v>
      </c>
      <c r="F595" s="101" t="s">
        <v>760</v>
      </c>
      <c r="G595" s="98">
        <v>0.56353983144795572</v>
      </c>
      <c r="H595" s="98">
        <v>7.0926745449266928</v>
      </c>
      <c r="I595" s="3" t="str">
        <f t="shared" si="4"/>
        <v>Lowland|700to900</v>
      </c>
      <c r="J595" s="98"/>
      <c r="K595" s="98"/>
      <c r="L595" s="98"/>
      <c r="M595" s="98"/>
    </row>
    <row r="596" spans="1:13">
      <c r="A596" s="101" t="s">
        <v>728</v>
      </c>
      <c r="B596" s="102" t="s">
        <v>271</v>
      </c>
      <c r="C596" s="102" t="b">
        <v>1</v>
      </c>
      <c r="D596" s="102" t="s">
        <v>228</v>
      </c>
      <c r="E596" s="101" t="s">
        <v>235</v>
      </c>
      <c r="F596" s="101" t="s">
        <v>761</v>
      </c>
      <c r="G596" s="98">
        <v>0.56351196180610841</v>
      </c>
      <c r="H596" s="98">
        <v>7.0745422870603889</v>
      </c>
      <c r="I596" s="3" t="str">
        <f t="shared" si="4"/>
        <v>Lowland|700to900</v>
      </c>
      <c r="J596" s="98"/>
      <c r="K596" s="98"/>
      <c r="L596" s="98"/>
      <c r="M596" s="98"/>
    </row>
    <row r="597" spans="1:13">
      <c r="A597" s="101" t="s">
        <v>728</v>
      </c>
      <c r="B597" s="102" t="s">
        <v>271</v>
      </c>
      <c r="C597" s="102" t="b">
        <v>0</v>
      </c>
      <c r="D597" s="102" t="s">
        <v>238</v>
      </c>
      <c r="E597" s="101" t="s">
        <v>229</v>
      </c>
      <c r="F597" s="101" t="s">
        <v>762</v>
      </c>
      <c r="G597" s="98">
        <v>0.10294391019910622</v>
      </c>
      <c r="H597" s="98">
        <v>13.424709233663091</v>
      </c>
      <c r="I597" s="3" t="str">
        <f t="shared" ref="I597:I606" si="9">B597&amp;"|"&amp;D597</f>
        <v>Lowland|900to1200</v>
      </c>
      <c r="J597" s="98"/>
      <c r="K597" s="98"/>
      <c r="L597" s="98"/>
      <c r="M597" s="98"/>
    </row>
    <row r="598" spans="1:13">
      <c r="A598" s="101" t="s">
        <v>728</v>
      </c>
      <c r="B598" s="102" t="s">
        <v>271</v>
      </c>
      <c r="C598" s="102" t="b">
        <v>1</v>
      </c>
      <c r="D598" s="102" t="s">
        <v>238</v>
      </c>
      <c r="E598" s="101" t="s">
        <v>229</v>
      </c>
      <c r="F598" s="101" t="s">
        <v>763</v>
      </c>
      <c r="G598" s="98">
        <v>0.10294374854070558</v>
      </c>
      <c r="H598" s="98">
        <v>13.346203845770747</v>
      </c>
      <c r="I598" s="3" t="str">
        <f t="shared" si="9"/>
        <v>Lowland|900to1200</v>
      </c>
      <c r="J598" s="98"/>
      <c r="K598" s="98"/>
      <c r="L598" s="98"/>
      <c r="M598" s="98"/>
    </row>
    <row r="599" spans="1:13">
      <c r="A599" s="101" t="s">
        <v>728</v>
      </c>
      <c r="B599" s="102" t="s">
        <v>271</v>
      </c>
      <c r="C599" s="102" t="b">
        <v>1</v>
      </c>
      <c r="D599" s="102" t="s">
        <v>238</v>
      </c>
      <c r="E599" s="101" t="s">
        <v>232</v>
      </c>
      <c r="F599" s="101" t="s">
        <v>764</v>
      </c>
      <c r="G599" s="98">
        <v>0.27975619658168266</v>
      </c>
      <c r="H599" s="98">
        <v>12.365539503829121</v>
      </c>
      <c r="I599" s="3" t="str">
        <f t="shared" si="9"/>
        <v>Lowland|900to1200</v>
      </c>
      <c r="J599" s="98"/>
      <c r="K599" s="98"/>
      <c r="L599" s="98"/>
      <c r="M599" s="98"/>
    </row>
    <row r="600" spans="1:13">
      <c r="A600" s="101" t="s">
        <v>728</v>
      </c>
      <c r="B600" s="102" t="s">
        <v>271</v>
      </c>
      <c r="C600" s="102" t="b">
        <v>1</v>
      </c>
      <c r="D600" s="102" t="s">
        <v>238</v>
      </c>
      <c r="E600" s="101" t="s">
        <v>235</v>
      </c>
      <c r="F600" s="101" t="s">
        <v>765</v>
      </c>
      <c r="G600" s="98">
        <v>0.9637522777433668</v>
      </c>
      <c r="H600" s="98">
        <v>9.3045429402143238</v>
      </c>
      <c r="I600" s="3" t="str">
        <f t="shared" si="9"/>
        <v>Lowland|900to1200</v>
      </c>
      <c r="J600" s="98"/>
      <c r="K600" s="98"/>
      <c r="L600" s="98"/>
      <c r="M600" s="98"/>
    </row>
    <row r="601" spans="1:13">
      <c r="A601" s="101" t="s">
        <v>728</v>
      </c>
      <c r="B601" s="102" t="s">
        <v>280</v>
      </c>
      <c r="C601" s="102" t="b">
        <v>1</v>
      </c>
      <c r="D601" s="102" t="s">
        <v>228</v>
      </c>
      <c r="E601" s="101" t="s">
        <v>229</v>
      </c>
      <c r="F601" s="101" t="s">
        <v>766</v>
      </c>
      <c r="G601" s="98">
        <v>9.4162290904751686E-2</v>
      </c>
      <c r="H601" s="98">
        <v>26.02852702464169</v>
      </c>
      <c r="I601" s="3" t="str">
        <f t="shared" si="9"/>
        <v>Mixed|700to900</v>
      </c>
      <c r="J601" s="98"/>
      <c r="K601" s="98"/>
      <c r="L601" s="98"/>
      <c r="M601" s="98"/>
    </row>
    <row r="602" spans="1:13">
      <c r="A602" s="101" t="s">
        <v>728</v>
      </c>
      <c r="B602" s="102" t="s">
        <v>280</v>
      </c>
      <c r="C602" s="102" t="b">
        <v>1</v>
      </c>
      <c r="D602" s="102" t="s">
        <v>228</v>
      </c>
      <c r="E602" s="101" t="s">
        <v>232</v>
      </c>
      <c r="F602" s="101" t="s">
        <v>767</v>
      </c>
      <c r="G602" s="98">
        <v>0.53118971014169047</v>
      </c>
      <c r="H602" s="98">
        <v>19.942162336777603</v>
      </c>
      <c r="I602" s="3" t="str">
        <f t="shared" si="9"/>
        <v>Mixed|700to900</v>
      </c>
      <c r="J602" s="98"/>
      <c r="K602" s="98"/>
      <c r="L602" s="98"/>
      <c r="M602" s="98"/>
    </row>
    <row r="603" spans="1:13">
      <c r="A603" s="101" t="s">
        <v>728</v>
      </c>
      <c r="B603" s="102" t="s">
        <v>280</v>
      </c>
      <c r="C603" s="102" t="b">
        <v>1</v>
      </c>
      <c r="D603" s="102" t="s">
        <v>228</v>
      </c>
      <c r="E603" s="101" t="s">
        <v>235</v>
      </c>
      <c r="F603" s="101" t="s">
        <v>768</v>
      </c>
      <c r="G603" s="98">
        <v>0.8817278521759141</v>
      </c>
      <c r="H603" s="98">
        <v>17.195689790365009</v>
      </c>
      <c r="I603" s="3" t="str">
        <f t="shared" si="9"/>
        <v>Mixed|700to900</v>
      </c>
      <c r="J603" s="98"/>
      <c r="K603" s="98"/>
      <c r="L603" s="98"/>
      <c r="M603" s="98"/>
    </row>
    <row r="604" spans="1:13">
      <c r="A604" s="101" t="s">
        <v>728</v>
      </c>
      <c r="B604" s="102" t="s">
        <v>280</v>
      </c>
      <c r="C604" s="102" t="b">
        <v>1</v>
      </c>
      <c r="D604" s="102" t="s">
        <v>238</v>
      </c>
      <c r="E604" s="101" t="s">
        <v>229</v>
      </c>
      <c r="F604" s="101" t="s">
        <v>769</v>
      </c>
      <c r="G604" s="98">
        <v>0.16177784768361331</v>
      </c>
      <c r="H604" s="98">
        <v>27.670660925943057</v>
      </c>
      <c r="I604" s="3" t="str">
        <f t="shared" si="9"/>
        <v>Mixed|900to1200</v>
      </c>
      <c r="J604" s="98"/>
      <c r="K604" s="98"/>
      <c r="L604" s="98"/>
      <c r="M604" s="98"/>
    </row>
    <row r="605" spans="1:13">
      <c r="A605" s="101" t="s">
        <v>728</v>
      </c>
      <c r="B605" s="102" t="s">
        <v>280</v>
      </c>
      <c r="C605" s="102" t="b">
        <v>1</v>
      </c>
      <c r="D605" s="102" t="s">
        <v>238</v>
      </c>
      <c r="E605" s="101" t="s">
        <v>232</v>
      </c>
      <c r="F605" s="101" t="s">
        <v>770</v>
      </c>
      <c r="G605" s="98">
        <v>1.0084697614717304</v>
      </c>
      <c r="H605" s="98">
        <v>25.153395811186577</v>
      </c>
      <c r="I605" s="3" t="str">
        <f t="shared" si="9"/>
        <v>Mixed|900to1200</v>
      </c>
      <c r="J605" s="98"/>
      <c r="K605" s="98"/>
      <c r="L605" s="98"/>
      <c r="M605" s="98"/>
    </row>
    <row r="606" spans="1:13">
      <c r="A606" s="101" t="s">
        <v>728</v>
      </c>
      <c r="B606" s="102" t="s">
        <v>280</v>
      </c>
      <c r="C606" s="102" t="b">
        <v>1</v>
      </c>
      <c r="D606" s="102" t="s">
        <v>238</v>
      </c>
      <c r="E606" s="101" t="s">
        <v>235</v>
      </c>
      <c r="F606" s="101" t="s">
        <v>771</v>
      </c>
      <c r="G606" s="98">
        <v>1.4504553577461408</v>
      </c>
      <c r="H606" s="98">
        <v>20.087057011928184</v>
      </c>
      <c r="I606" s="3" t="str">
        <f t="shared" si="9"/>
        <v>Mixed|900to1200</v>
      </c>
      <c r="J606" s="98"/>
      <c r="K606" s="98"/>
      <c r="L606" s="98"/>
      <c r="M606" s="98"/>
    </row>
    <row r="607" spans="1:13">
      <c r="A607" s="102" t="s">
        <v>772</v>
      </c>
      <c r="B607" s="102" t="s">
        <v>772</v>
      </c>
      <c r="C607" s="102" t="s">
        <v>772</v>
      </c>
      <c r="D607" s="102" t="s">
        <v>772</v>
      </c>
      <c r="E607" s="97" t="s">
        <v>773</v>
      </c>
      <c r="F607" s="3" t="str">
        <f>"|"&amp;"|"&amp;"|"&amp;E607</f>
        <v>|||Greenspace</v>
      </c>
      <c r="G607" s="103"/>
      <c r="H607" s="98">
        <v>3</v>
      </c>
      <c r="I607" s="3"/>
      <c r="J607" s="3"/>
      <c r="K607" s="3"/>
      <c r="L607" s="3"/>
      <c r="M607" s="3"/>
    </row>
    <row r="608" spans="1:13" ht="30">
      <c r="A608" s="102" t="s">
        <v>772</v>
      </c>
      <c r="B608" s="102" t="s">
        <v>772</v>
      </c>
      <c r="C608" s="102" t="s">
        <v>772</v>
      </c>
      <c r="D608" s="102" t="s">
        <v>772</v>
      </c>
      <c r="E608" s="97" t="s">
        <v>774</v>
      </c>
      <c r="F608" s="3" t="str">
        <f>"|"&amp;"|"&amp;"|"&amp;E608</f>
        <v>|||Community food growing</v>
      </c>
      <c r="G608" s="100"/>
      <c r="H608" s="98">
        <f>IFERROR(VLOOKUP((VLOOKUP(Nutrients_from_current_land_use!$B$5,$A$644:$B$653,2,FALSE)&amp;"|"&amp;"General"&amp;"|"&amp;"FALSE"&amp;"|"&amp;VLOOKUP(Nutrients_from_current_land_use!$B$7,$A$618:$C$640,3,FALSE)&amp;"|"&amp;"FreeDrain"),$F$90:$H$606,3,FALSE), IFERROR(VLOOKUP("General"&amp;"|"&amp;VLOOKUP(Nutrients_from_current_land_use!$B$7,$A$618:$C$640,3,FALSE),$I$90:$M$606,3,FALSE),VLOOKUP("General",$B$90:$M$606,12,FALSE)))</f>
        <v>16.419173411450149</v>
      </c>
      <c r="I608" s="3"/>
      <c r="J608" s="3"/>
      <c r="K608" s="3"/>
      <c r="L608" s="3"/>
      <c r="M608" s="3"/>
    </row>
    <row r="609" spans="1:13">
      <c r="A609" s="102" t="s">
        <v>772</v>
      </c>
      <c r="B609" s="102" t="s">
        <v>772</v>
      </c>
      <c r="C609" s="102" t="s">
        <v>772</v>
      </c>
      <c r="D609" s="102" t="s">
        <v>772</v>
      </c>
      <c r="E609" s="97" t="s">
        <v>775</v>
      </c>
      <c r="F609" s="3" t="str">
        <f>"|"&amp;"|"&amp;"|"&amp;E609</f>
        <v>|||Woodland</v>
      </c>
      <c r="G609" s="103"/>
      <c r="H609" s="98">
        <v>3</v>
      </c>
      <c r="I609" s="3"/>
      <c r="J609" s="3"/>
      <c r="K609" s="3"/>
      <c r="L609" s="3"/>
      <c r="M609" s="3"/>
    </row>
    <row r="610" spans="1:13">
      <c r="A610" s="102" t="s">
        <v>772</v>
      </c>
      <c r="B610" s="102" t="s">
        <v>772</v>
      </c>
      <c r="C610" s="102" t="s">
        <v>772</v>
      </c>
      <c r="D610" s="102" t="s">
        <v>772</v>
      </c>
      <c r="E610" s="97" t="s">
        <v>776</v>
      </c>
      <c r="F610" s="3" t="str">
        <f>"|"&amp;"|"&amp;"|"&amp;E610</f>
        <v>|||Shrub</v>
      </c>
      <c r="G610" s="103"/>
      <c r="H610" s="98">
        <v>3</v>
      </c>
      <c r="I610" s="3"/>
      <c r="J610" s="3"/>
      <c r="K610" s="3"/>
      <c r="L610" s="3"/>
      <c r="M610" s="3"/>
    </row>
    <row r="611" spans="1:13">
      <c r="A611" s="102" t="s">
        <v>772</v>
      </c>
      <c r="B611" s="102" t="s">
        <v>772</v>
      </c>
      <c r="C611" s="102" t="s">
        <v>772</v>
      </c>
      <c r="D611" s="102" t="s">
        <v>772</v>
      </c>
      <c r="E611" s="97" t="s">
        <v>777</v>
      </c>
      <c r="F611" s="3" t="str">
        <f>"|"&amp;"|"&amp;"|"&amp;E611</f>
        <v>|||Water</v>
      </c>
      <c r="G611" s="103"/>
      <c r="H611" s="98">
        <v>0</v>
      </c>
      <c r="I611" s="3"/>
      <c r="J611" s="3"/>
      <c r="K611" s="3"/>
      <c r="L611" s="3"/>
      <c r="M611" s="3"/>
    </row>
    <row r="612" spans="1:13">
      <c r="A612" s="102" t="s">
        <v>772</v>
      </c>
      <c r="B612" s="102" t="s">
        <v>772</v>
      </c>
      <c r="C612" s="102" t="s">
        <v>772</v>
      </c>
      <c r="D612" s="102" t="s">
        <v>772</v>
      </c>
      <c r="E612" s="3" t="s">
        <v>778</v>
      </c>
      <c r="F612" s="3" t="str">
        <f t="shared" ref="F612:F614" si="10">"|"&amp;"|"&amp;"|"&amp;E612</f>
        <v>|||Residential urban land</v>
      </c>
      <c r="G612" s="98"/>
      <c r="H612" s="98" t="e">
        <f>VLOOKUP(Nutrients_from_current_land_use!B7,Value_look_up_tables!A618:I640,9,FALSE)</f>
        <v>#N/A</v>
      </c>
      <c r="I612" s="3"/>
      <c r="J612" s="3"/>
      <c r="K612" s="3"/>
      <c r="L612" s="3"/>
      <c r="M612" s="3"/>
    </row>
    <row r="613" spans="1:13" ht="30">
      <c r="A613" s="102" t="s">
        <v>772</v>
      </c>
      <c r="B613" s="102" t="s">
        <v>772</v>
      </c>
      <c r="C613" s="102" t="s">
        <v>772</v>
      </c>
      <c r="D613" s="102" t="s">
        <v>772</v>
      </c>
      <c r="E613" s="3" t="s">
        <v>779</v>
      </c>
      <c r="F613" s="3" t="str">
        <f t="shared" si="10"/>
        <v>|||Commercial/industrial urban land</v>
      </c>
      <c r="G613" s="98"/>
      <c r="H613" s="98" t="e">
        <f>VLOOKUP(Nutrients_from_current_land_use!B7,Value_look_up_tables!A618:K640,10,FALSE)</f>
        <v>#N/A</v>
      </c>
      <c r="I613" s="3"/>
      <c r="J613" s="3"/>
      <c r="K613" s="3"/>
      <c r="L613" s="3"/>
      <c r="M613" s="3"/>
    </row>
    <row r="614" spans="1:13">
      <c r="A614" s="102" t="s">
        <v>772</v>
      </c>
      <c r="B614" s="102" t="s">
        <v>772</v>
      </c>
      <c r="C614" s="102" t="s">
        <v>772</v>
      </c>
      <c r="D614" s="102" t="s">
        <v>772</v>
      </c>
      <c r="E614" s="3" t="s">
        <v>780</v>
      </c>
      <c r="F614" s="3" t="str">
        <f t="shared" si="10"/>
        <v>|||Open urban land</v>
      </c>
      <c r="G614" s="98"/>
      <c r="H614" s="98" t="e">
        <f>VLOOKUP(Nutrients_from_current_land_use!B7,Value_look_up_tables!A618:N640,11,FALSE)</f>
        <v>#N/A</v>
      </c>
      <c r="I614" s="3"/>
      <c r="J614" s="3"/>
      <c r="K614" s="3"/>
      <c r="L614" s="3"/>
      <c r="M614" s="3"/>
    </row>
    <row r="615" spans="1:13">
      <c r="A615" s="3"/>
      <c r="B615" s="3"/>
      <c r="C615" s="3"/>
      <c r="D615" s="3"/>
      <c r="E615" s="3"/>
      <c r="F615" s="3"/>
      <c r="G615" s="98"/>
      <c r="H615" s="98"/>
      <c r="I615" s="3"/>
      <c r="J615" s="3"/>
      <c r="K615" s="3"/>
      <c r="L615" s="3"/>
      <c r="M615" s="3"/>
    </row>
    <row r="616" spans="1:13" s="101" customFormat="1" ht="37.5" customHeight="1">
      <c r="A616" s="106" t="s">
        <v>781</v>
      </c>
      <c r="B616" s="90"/>
      <c r="C616" s="90"/>
      <c r="D616" s="90"/>
      <c r="E616" s="90"/>
      <c r="F616" s="90"/>
      <c r="G616" s="107"/>
      <c r="H616" s="107"/>
      <c r="I616" s="90"/>
      <c r="J616" s="90"/>
      <c r="K616" s="90"/>
      <c r="L616" s="90"/>
      <c r="M616" s="90"/>
    </row>
    <row r="617" spans="1:13" ht="63">
      <c r="A617" s="18" t="s">
        <v>782</v>
      </c>
      <c r="B617" s="18" t="s">
        <v>783</v>
      </c>
      <c r="C617" s="18" t="s">
        <v>784</v>
      </c>
      <c r="D617" s="18" t="s">
        <v>785</v>
      </c>
      <c r="E617" s="18" t="s">
        <v>786</v>
      </c>
      <c r="F617" s="18" t="s">
        <v>787</v>
      </c>
      <c r="G617" s="18" t="s">
        <v>788</v>
      </c>
      <c r="H617" s="18" t="s">
        <v>789</v>
      </c>
      <c r="I617" s="18" t="s">
        <v>790</v>
      </c>
      <c r="J617" s="18" t="s">
        <v>791</v>
      </c>
      <c r="K617" s="18" t="s">
        <v>792</v>
      </c>
      <c r="L617" s="18"/>
      <c r="M617" s="18"/>
    </row>
    <row r="618" spans="1:13">
      <c r="A618" s="2" t="s">
        <v>793</v>
      </c>
      <c r="B618" s="100">
        <v>516.5</v>
      </c>
      <c r="C618" s="2" t="s">
        <v>794</v>
      </c>
      <c r="D618" s="100">
        <v>47.366326420209788</v>
      </c>
      <c r="E618" s="100">
        <v>63.946326420209786</v>
      </c>
      <c r="F618" s="100">
        <v>1.0030530114375726</v>
      </c>
      <c r="G618" s="100">
        <v>0.73394122788115068</v>
      </c>
      <c r="H618" s="100">
        <v>0.5382235671128438</v>
      </c>
      <c r="I618" s="100">
        <v>9.4130591148709328</v>
      </c>
      <c r="J618" s="100">
        <v>5.0202981945978298</v>
      </c>
      <c r="K618" s="100">
        <v>5.5487506361344439</v>
      </c>
      <c r="L618" s="100"/>
      <c r="M618" s="100"/>
    </row>
    <row r="619" spans="1:13">
      <c r="A619" s="2" t="s">
        <v>795</v>
      </c>
      <c r="B619" s="100">
        <v>537.54999999999995</v>
      </c>
      <c r="C619" s="2" t="s">
        <v>794</v>
      </c>
      <c r="D619" s="100">
        <v>47.605509573313697</v>
      </c>
      <c r="E619" s="100">
        <v>64.185509573313695</v>
      </c>
      <c r="F619" s="100">
        <v>1.049204008516526</v>
      </c>
      <c r="G619" s="100">
        <v>0.76771025013404326</v>
      </c>
      <c r="H619" s="100">
        <v>0.56298751676496517</v>
      </c>
      <c r="I619" s="100">
        <v>9.8333323912734105</v>
      </c>
      <c r="J619" s="100">
        <v>5.2444439420124853</v>
      </c>
      <c r="K619" s="100">
        <v>5.7964906727506413</v>
      </c>
      <c r="L619" s="100"/>
      <c r="M619" s="100"/>
    </row>
    <row r="620" spans="1:13">
      <c r="A620" s="2" t="s">
        <v>796</v>
      </c>
      <c r="B620" s="100">
        <v>562.54999999999995</v>
      </c>
      <c r="C620" s="2" t="s">
        <v>794</v>
      </c>
      <c r="D620" s="100">
        <v>47.8624816470968</v>
      </c>
      <c r="E620" s="100">
        <v>64.442481647096798</v>
      </c>
      <c r="F620" s="100">
        <v>1.1039266010735462</v>
      </c>
      <c r="G620" s="100">
        <v>0.80775117151722908</v>
      </c>
      <c r="H620" s="100">
        <v>0.59235085911263463</v>
      </c>
      <c r="I620" s="100">
        <v>10.331853644413675</v>
      </c>
      <c r="J620" s="100">
        <v>5.5103219436872939</v>
      </c>
      <c r="K620" s="100">
        <v>6.0903558324964822</v>
      </c>
      <c r="L620" s="100"/>
      <c r="M620" s="100"/>
    </row>
    <row r="621" spans="1:13">
      <c r="A621" s="2" t="s">
        <v>797</v>
      </c>
      <c r="B621" s="100">
        <v>587.54999999999995</v>
      </c>
      <c r="C621" s="2" t="s">
        <v>794</v>
      </c>
      <c r="D621" s="100">
        <v>48.089720428979902</v>
      </c>
      <c r="E621" s="100">
        <v>64.6697204289799</v>
      </c>
      <c r="F621" s="100">
        <v>1.1584597247599329</v>
      </c>
      <c r="G621" s="100">
        <v>0.84765345714141427</v>
      </c>
      <c r="H621" s="100">
        <v>0.62161253523703719</v>
      </c>
      <c r="I621" s="100">
        <v>10.829057857843434</v>
      </c>
      <c r="J621" s="100">
        <v>5.775497524183165</v>
      </c>
      <c r="K621" s="100">
        <v>6.3834446319919191</v>
      </c>
      <c r="L621" s="100"/>
      <c r="M621" s="100"/>
    </row>
    <row r="622" spans="1:13">
      <c r="A622" s="2" t="s">
        <v>798</v>
      </c>
      <c r="B622" s="100">
        <v>612.54999999999995</v>
      </c>
      <c r="C622" s="2" t="s">
        <v>500</v>
      </c>
      <c r="D622" s="100">
        <v>48.286892468962989</v>
      </c>
      <c r="E622" s="100">
        <v>64.866892468962988</v>
      </c>
      <c r="F622" s="100">
        <v>1.2127035752563942</v>
      </c>
      <c r="G622" s="100">
        <v>0.88734407945589822</v>
      </c>
      <c r="H622" s="100">
        <v>0.650718991600992</v>
      </c>
      <c r="I622" s="100">
        <v>11.324251269831036</v>
      </c>
      <c r="J622" s="100">
        <v>6.0396006772432189</v>
      </c>
      <c r="K622" s="100">
        <v>6.6753481169530309</v>
      </c>
      <c r="L622" s="100"/>
      <c r="M622" s="100"/>
    </row>
    <row r="623" spans="1:13">
      <c r="A623" s="2" t="s">
        <v>799</v>
      </c>
      <c r="B623" s="100">
        <v>637.54999999999995</v>
      </c>
      <c r="C623" s="2" t="s">
        <v>500</v>
      </c>
      <c r="D623" s="100">
        <v>48.453664317046091</v>
      </c>
      <c r="E623" s="100">
        <v>65.033664317046089</v>
      </c>
      <c r="F623" s="100">
        <v>1.2665569810986419</v>
      </c>
      <c r="G623" s="100">
        <v>0.92674901055998193</v>
      </c>
      <c r="H623" s="100">
        <v>0.67961594107732015</v>
      </c>
      <c r="I623" s="100">
        <v>11.816730615319829</v>
      </c>
      <c r="J623" s="100">
        <v>6.302256328170575</v>
      </c>
      <c r="K623" s="100">
        <v>6.9656517311358979</v>
      </c>
      <c r="L623" s="100"/>
      <c r="M623" s="100"/>
    </row>
    <row r="624" spans="1:13">
      <c r="A624" s="2" t="s">
        <v>800</v>
      </c>
      <c r="B624" s="100">
        <v>662.55</v>
      </c>
      <c r="C624" s="2" t="s">
        <v>500</v>
      </c>
      <c r="D624" s="100">
        <v>48.589702523229192</v>
      </c>
      <c r="E624" s="100">
        <v>65.169702523229191</v>
      </c>
      <c r="F624" s="100">
        <v>1.3199174036773855</v>
      </c>
      <c r="G624" s="100">
        <v>0.96579322220296504</v>
      </c>
      <c r="H624" s="100">
        <v>0.70824836294884108</v>
      </c>
      <c r="I624" s="100">
        <v>12.305783125928167</v>
      </c>
      <c r="J624" s="100">
        <v>6.5630843338283551</v>
      </c>
      <c r="K624" s="100">
        <v>7.2539353163366025</v>
      </c>
      <c r="L624" s="100"/>
      <c r="M624" s="100"/>
    </row>
    <row r="625" spans="1:13">
      <c r="A625" s="2" t="s">
        <v>801</v>
      </c>
      <c r="B625" s="100">
        <v>687.55</v>
      </c>
      <c r="C625" s="2" t="s">
        <v>500</v>
      </c>
      <c r="D625" s="100">
        <v>48.694673637512295</v>
      </c>
      <c r="E625" s="100">
        <v>65.274673637512294</v>
      </c>
      <c r="F625" s="100">
        <v>1.3726809372383346</v>
      </c>
      <c r="G625" s="100">
        <v>1.0044006857841474</v>
      </c>
      <c r="H625" s="100">
        <v>0.73656050290837471</v>
      </c>
      <c r="I625" s="100">
        <v>12.790686529949399</v>
      </c>
      <c r="J625" s="100">
        <v>6.82169948263968</v>
      </c>
      <c r="K625" s="100">
        <v>7.5397731123912237</v>
      </c>
      <c r="L625" s="100"/>
      <c r="M625" s="100"/>
    </row>
    <row r="626" spans="1:13">
      <c r="A626" s="2" t="s">
        <v>802</v>
      </c>
      <c r="B626" s="100">
        <v>725.05</v>
      </c>
      <c r="C626" s="2" t="s">
        <v>228</v>
      </c>
      <c r="D626" s="100">
        <v>48.793150089749446</v>
      </c>
      <c r="E626" s="100">
        <v>65.373150089749444</v>
      </c>
      <c r="F626" s="100">
        <v>1.4504764123754863</v>
      </c>
      <c r="G626" s="100">
        <v>1.0613242041771849</v>
      </c>
      <c r="H626" s="100">
        <v>0.77830441639660242</v>
      </c>
      <c r="I626" s="100">
        <v>13.508658704683258</v>
      </c>
      <c r="J626" s="100">
        <v>7.20461797583107</v>
      </c>
      <c r="K626" s="100">
        <v>7.9629988153922353</v>
      </c>
      <c r="L626" s="100"/>
      <c r="M626" s="100"/>
    </row>
    <row r="627" spans="1:13">
      <c r="A627" s="2" t="s">
        <v>803</v>
      </c>
      <c r="B627" s="100">
        <v>775.05</v>
      </c>
      <c r="C627" s="2" t="s">
        <v>228</v>
      </c>
      <c r="D627" s="100">
        <v>48.817999999999984</v>
      </c>
      <c r="E627" s="100">
        <v>65.397999999999982</v>
      </c>
      <c r="F627" s="100">
        <v>1.5512920268999992</v>
      </c>
      <c r="G627" s="100">
        <v>1.1350917269999994</v>
      </c>
      <c r="H627" s="100">
        <v>0.83240059979999959</v>
      </c>
      <c r="I627" s="100">
        <v>14.445715171499996</v>
      </c>
      <c r="J627" s="100">
        <v>7.7043814247999975</v>
      </c>
      <c r="K627" s="100">
        <v>8.5153689431999986</v>
      </c>
      <c r="L627" s="100"/>
      <c r="M627" s="100"/>
    </row>
    <row r="628" spans="1:13">
      <c r="A628" s="2" t="s">
        <v>804</v>
      </c>
      <c r="B628" s="100">
        <v>825.05</v>
      </c>
      <c r="C628" s="2" t="s">
        <v>228</v>
      </c>
      <c r="D628" s="100">
        <v>48.817999999999984</v>
      </c>
      <c r="E628" s="100">
        <v>65.397999999999982</v>
      </c>
      <c r="F628" s="100">
        <v>1.6513689268999994</v>
      </c>
      <c r="G628" s="100">
        <v>1.2083187269999995</v>
      </c>
      <c r="H628" s="100">
        <v>0.88610039979999966</v>
      </c>
      <c r="I628" s="100">
        <v>15.377636671499994</v>
      </c>
      <c r="J628" s="100">
        <v>8.2014062247999959</v>
      </c>
      <c r="K628" s="100">
        <v>9.064712143199996</v>
      </c>
      <c r="L628" s="100"/>
      <c r="M628" s="100"/>
    </row>
    <row r="629" spans="1:13">
      <c r="A629" s="2" t="s">
        <v>805</v>
      </c>
      <c r="B629" s="100">
        <v>875.05</v>
      </c>
      <c r="C629" s="2" t="s">
        <v>228</v>
      </c>
      <c r="D629" s="100">
        <v>48.817999999999984</v>
      </c>
      <c r="E629" s="100">
        <v>65.397999999999982</v>
      </c>
      <c r="F629" s="100">
        <v>1.7514458268999995</v>
      </c>
      <c r="G629" s="100">
        <v>1.2815457269999997</v>
      </c>
      <c r="H629" s="100">
        <v>0.93980019979999974</v>
      </c>
      <c r="I629" s="100">
        <v>16.309558171499994</v>
      </c>
      <c r="J629" s="100">
        <v>8.6984310247999979</v>
      </c>
      <c r="K629" s="100">
        <v>9.6140553431999969</v>
      </c>
      <c r="L629" s="100"/>
      <c r="M629" s="100"/>
    </row>
    <row r="630" spans="1:13">
      <c r="A630" s="2" t="s">
        <v>806</v>
      </c>
      <c r="B630" s="100">
        <v>925.05</v>
      </c>
      <c r="C630" s="2" t="s">
        <v>238</v>
      </c>
      <c r="D630" s="100">
        <v>48.817999999999984</v>
      </c>
      <c r="E630" s="100">
        <v>65.397999999999982</v>
      </c>
      <c r="F630" s="100">
        <v>1.851522726899999</v>
      </c>
      <c r="G630" s="100">
        <v>1.3547727269999992</v>
      </c>
      <c r="H630" s="100">
        <v>0.99349999979999948</v>
      </c>
      <c r="I630" s="100">
        <v>17.241479671499995</v>
      </c>
      <c r="J630" s="100">
        <v>9.1954558247999962</v>
      </c>
      <c r="K630" s="100">
        <v>10.163398543199996</v>
      </c>
      <c r="L630" s="100"/>
      <c r="M630" s="100"/>
    </row>
    <row r="631" spans="1:13">
      <c r="A631" s="2" t="s">
        <v>807</v>
      </c>
      <c r="B631" s="100">
        <v>975.05</v>
      </c>
      <c r="C631" s="2" t="s">
        <v>238</v>
      </c>
      <c r="D631" s="100">
        <v>48.817999999999984</v>
      </c>
      <c r="E631" s="100">
        <v>65.397999999999982</v>
      </c>
      <c r="F631" s="100">
        <v>1.9515996268999991</v>
      </c>
      <c r="G631" s="100">
        <v>1.4279997269999993</v>
      </c>
      <c r="H631" s="100">
        <v>1.0471997997999996</v>
      </c>
      <c r="I631" s="100">
        <v>18.173401171499993</v>
      </c>
      <c r="J631" s="100">
        <v>9.6924806247999964</v>
      </c>
      <c r="K631" s="100">
        <v>10.712741743199995</v>
      </c>
      <c r="L631" s="100"/>
      <c r="M631" s="100"/>
    </row>
    <row r="632" spans="1:13">
      <c r="A632" s="2" t="s">
        <v>808</v>
      </c>
      <c r="B632" s="100">
        <v>1050.05</v>
      </c>
      <c r="C632" s="2" t="s">
        <v>238</v>
      </c>
      <c r="D632" s="100">
        <v>48.817999999999984</v>
      </c>
      <c r="E632" s="100">
        <v>65.397999999999982</v>
      </c>
      <c r="F632" s="100">
        <v>2.101714976899999</v>
      </c>
      <c r="G632" s="100">
        <v>1.5378402269999993</v>
      </c>
      <c r="H632" s="100">
        <v>1.1277494997999997</v>
      </c>
      <c r="I632" s="100">
        <v>19.571283421499995</v>
      </c>
      <c r="J632" s="100">
        <v>10.438017824799996</v>
      </c>
      <c r="K632" s="100">
        <v>11.536756543199996</v>
      </c>
      <c r="L632" s="100"/>
      <c r="M632" s="100"/>
    </row>
    <row r="633" spans="1:13">
      <c r="A633" s="2" t="s">
        <v>809</v>
      </c>
      <c r="B633" s="100">
        <v>1150.05</v>
      </c>
      <c r="C633" s="2" t="s">
        <v>238</v>
      </c>
      <c r="D633" s="100">
        <v>48.817999999999984</v>
      </c>
      <c r="E633" s="100">
        <v>65.397999999999982</v>
      </c>
      <c r="F633" s="100">
        <v>2.3018687768999988</v>
      </c>
      <c r="G633" s="100">
        <v>1.6842942269999992</v>
      </c>
      <c r="H633" s="100">
        <v>1.2351490997999994</v>
      </c>
      <c r="I633" s="100">
        <v>21.435126421499994</v>
      </c>
      <c r="J633" s="100">
        <v>11.432067424799996</v>
      </c>
      <c r="K633" s="100">
        <v>12.635442943199996</v>
      </c>
      <c r="L633" s="100"/>
      <c r="M633" s="100"/>
    </row>
    <row r="634" spans="1:13">
      <c r="A634" s="2" t="s">
        <v>810</v>
      </c>
      <c r="B634" s="100">
        <v>1300.05</v>
      </c>
      <c r="C634" s="2" t="s">
        <v>811</v>
      </c>
      <c r="D634" s="100">
        <v>48.817999999999984</v>
      </c>
      <c r="E634" s="100">
        <v>65.397999999999982</v>
      </c>
      <c r="F634" s="100">
        <v>2.602099476899999</v>
      </c>
      <c r="G634" s="100">
        <v>1.9039752269999992</v>
      </c>
      <c r="H634" s="100">
        <v>1.3962484997999995</v>
      </c>
      <c r="I634" s="100">
        <v>24.230890921499991</v>
      </c>
      <c r="J634" s="100">
        <v>12.923141824799995</v>
      </c>
      <c r="K634" s="100">
        <v>14.283472543199993</v>
      </c>
      <c r="L634" s="100"/>
      <c r="M634" s="100"/>
    </row>
    <row r="635" spans="1:13">
      <c r="A635" s="2" t="s">
        <v>812</v>
      </c>
      <c r="B635" s="100">
        <v>1500.05</v>
      </c>
      <c r="C635" s="2" t="s">
        <v>811</v>
      </c>
      <c r="D635" s="100">
        <v>48.817999999999984</v>
      </c>
      <c r="E635" s="100">
        <v>65.397999999999982</v>
      </c>
      <c r="F635" s="100">
        <v>3.0024070768999986</v>
      </c>
      <c r="G635" s="100">
        <v>2.1968832269999989</v>
      </c>
      <c r="H635" s="100">
        <v>1.6110476997999994</v>
      </c>
      <c r="I635" s="100">
        <v>27.95857692149999</v>
      </c>
      <c r="J635" s="100">
        <v>14.911241024799995</v>
      </c>
      <c r="K635" s="100">
        <v>16.480845343199995</v>
      </c>
      <c r="L635" s="100"/>
      <c r="M635" s="100"/>
    </row>
    <row r="636" spans="1:13">
      <c r="A636" s="2" t="s">
        <v>813</v>
      </c>
      <c r="B636" s="100">
        <v>1800.05</v>
      </c>
      <c r="C636" s="2" t="s">
        <v>302</v>
      </c>
      <c r="D636" s="100">
        <v>48.817999999999984</v>
      </c>
      <c r="E636" s="100">
        <v>65.397999999999982</v>
      </c>
      <c r="F636" s="100">
        <v>3.6028684768999981</v>
      </c>
      <c r="G636" s="100">
        <v>2.6362452269999985</v>
      </c>
      <c r="H636" s="100">
        <v>1.9332464997999992</v>
      </c>
      <c r="I636" s="100">
        <v>33.550105921499991</v>
      </c>
      <c r="J636" s="100">
        <v>17.893389824799996</v>
      </c>
      <c r="K636" s="100">
        <v>19.776904543199993</v>
      </c>
      <c r="L636" s="100"/>
      <c r="M636" s="100"/>
    </row>
    <row r="637" spans="1:13">
      <c r="A637" s="2" t="s">
        <v>814</v>
      </c>
      <c r="B637" s="100">
        <v>2200.0500000000002</v>
      </c>
      <c r="C637" s="2" t="s">
        <v>302</v>
      </c>
      <c r="D637" s="100">
        <v>48.817999999999984</v>
      </c>
      <c r="E637" s="100">
        <v>65.397999999999982</v>
      </c>
      <c r="F637" s="100">
        <v>4.4034836768999988</v>
      </c>
      <c r="G637" s="100">
        <v>3.2220612269999993</v>
      </c>
      <c r="H637" s="100">
        <v>2.3628448997999998</v>
      </c>
      <c r="I637" s="100">
        <v>41.005477921499988</v>
      </c>
      <c r="J637" s="100">
        <v>21.869588224799994</v>
      </c>
      <c r="K637" s="100">
        <v>24.17165014319999</v>
      </c>
      <c r="L637" s="100"/>
      <c r="M637" s="100"/>
    </row>
    <row r="638" spans="1:13">
      <c r="A638" s="2" t="s">
        <v>815</v>
      </c>
      <c r="B638" s="100">
        <v>2700.05</v>
      </c>
      <c r="C638" s="2" t="s">
        <v>302</v>
      </c>
      <c r="D638" s="100">
        <v>48.817999999999984</v>
      </c>
      <c r="E638" s="100">
        <v>65.397999999999982</v>
      </c>
      <c r="F638" s="100">
        <v>5.4042526768999988</v>
      </c>
      <c r="G638" s="100">
        <v>3.9543312269999986</v>
      </c>
      <c r="H638" s="100">
        <v>2.8998428997999994</v>
      </c>
      <c r="I638" s="100">
        <v>50.324692921499988</v>
      </c>
      <c r="J638" s="100">
        <v>26.839836224799992</v>
      </c>
      <c r="K638" s="100">
        <v>29.665082143199992</v>
      </c>
      <c r="L638" s="100"/>
      <c r="M638" s="100"/>
    </row>
    <row r="639" spans="1:13">
      <c r="A639" s="2" t="s">
        <v>816</v>
      </c>
      <c r="B639" s="100">
        <v>3500.05</v>
      </c>
      <c r="C639" s="2" t="s">
        <v>302</v>
      </c>
      <c r="D639" s="100">
        <v>48.817999999999984</v>
      </c>
      <c r="E639" s="100">
        <v>65.397999999999982</v>
      </c>
      <c r="F639" s="100">
        <v>7.0054830768999983</v>
      </c>
      <c r="G639" s="100">
        <v>5.1259632269999988</v>
      </c>
      <c r="H639" s="100">
        <v>3.7590396997999993</v>
      </c>
      <c r="I639" s="100">
        <v>65.235436921499982</v>
      </c>
      <c r="J639" s="100">
        <v>34.792233024799991</v>
      </c>
      <c r="K639" s="100">
        <v>38.454573343199982</v>
      </c>
      <c r="L639" s="100"/>
      <c r="M639" s="100"/>
    </row>
    <row r="640" spans="1:13">
      <c r="A640" s="2" t="s">
        <v>817</v>
      </c>
      <c r="B640" s="100">
        <v>4750.05</v>
      </c>
      <c r="C640" s="2" t="s">
        <v>302</v>
      </c>
      <c r="D640" s="100">
        <v>48.817999999999984</v>
      </c>
      <c r="E640" s="100">
        <v>65.397999999999982</v>
      </c>
      <c r="F640" s="100">
        <v>9.5074055768999965</v>
      </c>
      <c r="G640" s="100">
        <v>6.9566382269999973</v>
      </c>
      <c r="H640" s="100">
        <v>5.1015346997999984</v>
      </c>
      <c r="I640" s="100">
        <v>88.533474421499989</v>
      </c>
      <c r="J640" s="100">
        <v>47.217853024799986</v>
      </c>
      <c r="K640" s="100">
        <v>52.188153343199986</v>
      </c>
      <c r="L640" s="100"/>
      <c r="M640" s="100"/>
    </row>
    <row r="641" spans="1:13">
      <c r="A641" s="3"/>
      <c r="B641" s="3"/>
      <c r="C641" s="3"/>
      <c r="D641" s="3"/>
      <c r="E641" s="3"/>
      <c r="F641" s="3"/>
      <c r="G641" s="98"/>
      <c r="H641" s="98"/>
      <c r="I641" s="3"/>
      <c r="J641" s="3"/>
      <c r="K641" s="3"/>
      <c r="L641" s="3"/>
      <c r="M641" s="3"/>
    </row>
    <row r="642" spans="1:13" s="101" customFormat="1" ht="37.5" customHeight="1">
      <c r="A642" s="106" t="s">
        <v>818</v>
      </c>
      <c r="B642" s="90"/>
      <c r="C642" s="90"/>
      <c r="D642" s="90"/>
      <c r="F642" s="90"/>
      <c r="H642" s="107"/>
      <c r="J642" s="90"/>
      <c r="K642" s="90"/>
      <c r="L642" s="90"/>
      <c r="M642" s="90"/>
    </row>
    <row r="643" spans="1:13" ht="30.95" customHeight="1">
      <c r="A643" s="18" t="s">
        <v>819</v>
      </c>
      <c r="B643" s="18" t="s">
        <v>820</v>
      </c>
      <c r="C643" s="34" t="s">
        <v>821</v>
      </c>
      <c r="D643" s="3"/>
      <c r="F643" s="3"/>
      <c r="H643" s="98"/>
      <c r="J643" s="3"/>
      <c r="K643" s="3"/>
      <c r="L643" s="3"/>
      <c r="M643" s="3"/>
    </row>
    <row r="644" spans="1:13" ht="45">
      <c r="A644" s="3" t="s">
        <v>226</v>
      </c>
      <c r="B644" s="3" t="s">
        <v>226</v>
      </c>
      <c r="C644" s="3" t="s">
        <v>595</v>
      </c>
      <c r="D644" s="3"/>
      <c r="F644" s="3"/>
      <c r="H644" s="98"/>
      <c r="J644" s="3"/>
      <c r="K644" s="3"/>
      <c r="L644" s="3"/>
      <c r="M644" s="3"/>
    </row>
    <row r="645" spans="1:13" ht="30">
      <c r="A645" s="3" t="s">
        <v>285</v>
      </c>
      <c r="B645" s="3" t="s">
        <v>285</v>
      </c>
      <c r="C645" s="3" t="s">
        <v>641</v>
      </c>
      <c r="D645" s="3"/>
      <c r="F645" s="3"/>
      <c r="H645" s="98"/>
      <c r="J645" s="3"/>
      <c r="K645" s="3"/>
      <c r="L645" s="3"/>
      <c r="M645" s="3"/>
    </row>
    <row r="646" spans="1:13" ht="30">
      <c r="A646" s="3" t="s">
        <v>445</v>
      </c>
      <c r="B646" s="3" t="s">
        <v>445</v>
      </c>
      <c r="C646" s="3" t="s">
        <v>728</v>
      </c>
      <c r="D646" s="3"/>
      <c r="F646" s="3"/>
      <c r="H646" s="98"/>
      <c r="J646" s="3"/>
      <c r="K646" s="3"/>
      <c r="L646" s="3"/>
      <c r="M646" s="3"/>
    </row>
    <row r="647" spans="1:13" ht="60">
      <c r="A647" s="3" t="s">
        <v>340</v>
      </c>
      <c r="B647" s="3" t="s">
        <v>340</v>
      </c>
      <c r="C647" s="3" t="s">
        <v>728</v>
      </c>
      <c r="D647" s="3"/>
      <c r="F647" s="3"/>
      <c r="H647" s="98"/>
      <c r="J647" s="3"/>
      <c r="K647" s="3"/>
      <c r="L647" s="3"/>
      <c r="M647" s="3"/>
    </row>
    <row r="648" spans="1:13" ht="30">
      <c r="A648" s="3" t="s">
        <v>822</v>
      </c>
      <c r="B648" s="3" t="s">
        <v>822</v>
      </c>
      <c r="C648" s="3" t="s">
        <v>693</v>
      </c>
      <c r="D648" s="3"/>
      <c r="F648" s="3"/>
      <c r="H648" s="98"/>
      <c r="J648" s="3"/>
      <c r="K648" s="3"/>
      <c r="L648" s="3"/>
      <c r="M648" s="3"/>
    </row>
    <row r="649" spans="1:13" ht="30">
      <c r="A649" s="3" t="s">
        <v>375</v>
      </c>
      <c r="B649" s="3" t="s">
        <v>375</v>
      </c>
      <c r="C649" s="3" t="s">
        <v>693</v>
      </c>
      <c r="D649" s="3"/>
      <c r="F649" s="3"/>
      <c r="H649" s="98"/>
      <c r="J649" s="3"/>
      <c r="K649" s="3"/>
      <c r="L649" s="3"/>
      <c r="M649" s="3"/>
    </row>
    <row r="650" spans="1:13" ht="45">
      <c r="A650" s="3" t="s">
        <v>386</v>
      </c>
      <c r="B650" s="3" t="s">
        <v>386</v>
      </c>
      <c r="C650" s="3" t="s">
        <v>693</v>
      </c>
      <c r="D650" s="3"/>
      <c r="F650" s="3"/>
      <c r="H650" s="98"/>
      <c r="J650" s="3"/>
      <c r="K650" s="3"/>
      <c r="L650" s="3"/>
      <c r="M650" s="3"/>
    </row>
    <row r="651" spans="1:13" ht="45">
      <c r="A651" s="3" t="s">
        <v>396</v>
      </c>
      <c r="B651" s="3" t="s">
        <v>396</v>
      </c>
      <c r="C651" s="3" t="s">
        <v>693</v>
      </c>
      <c r="D651" s="3"/>
      <c r="F651" s="3"/>
      <c r="H651" s="98"/>
      <c r="J651" s="3"/>
      <c r="K651" s="3"/>
      <c r="L651" s="3"/>
      <c r="M651" s="3"/>
    </row>
    <row r="652" spans="1:13" ht="30">
      <c r="A652" s="3" t="s">
        <v>428</v>
      </c>
      <c r="B652" s="3" t="s">
        <v>428</v>
      </c>
      <c r="C652" s="3" t="s">
        <v>728</v>
      </c>
      <c r="D652" s="3"/>
      <c r="F652" s="3"/>
      <c r="H652" s="98"/>
      <c r="J652" s="3"/>
      <c r="K652" s="3"/>
      <c r="L652" s="3"/>
      <c r="M652" s="3"/>
    </row>
    <row r="653" spans="1:13" ht="45">
      <c r="A653" s="3" t="s">
        <v>470</v>
      </c>
      <c r="B653" s="3" t="s">
        <v>470</v>
      </c>
      <c r="C653" s="3" t="s">
        <v>511</v>
      </c>
      <c r="D653" s="3"/>
      <c r="F653" s="3"/>
      <c r="H653" s="98"/>
      <c r="J653" s="3"/>
      <c r="K653" s="3"/>
      <c r="L653" s="3"/>
      <c r="M653" s="3"/>
    </row>
    <row r="654" spans="1:13">
      <c r="A654" s="3"/>
      <c r="B654" s="3"/>
      <c r="C654" s="3"/>
      <c r="D654" s="3"/>
      <c r="F654" s="3"/>
      <c r="H654" s="98"/>
      <c r="I654" s="3"/>
      <c r="J654" s="3"/>
      <c r="K654" s="3"/>
      <c r="L654" s="3"/>
      <c r="M654" s="3"/>
    </row>
    <row r="655" spans="1:13" s="101" customFormat="1" ht="37.5" customHeight="1">
      <c r="A655" s="106" t="s">
        <v>823</v>
      </c>
      <c r="B655" s="90"/>
      <c r="C655" s="90"/>
      <c r="D655" s="90"/>
      <c r="F655" s="108"/>
      <c r="H655" s="90"/>
      <c r="I655" s="90"/>
      <c r="J655" s="90"/>
      <c r="K655" s="90"/>
      <c r="L655" s="90"/>
      <c r="M655" s="90"/>
    </row>
    <row r="656" spans="1:13" ht="31.5">
      <c r="A656" s="18" t="s">
        <v>824</v>
      </c>
      <c r="B656" s="18" t="s">
        <v>825</v>
      </c>
      <c r="C656" s="18" t="s">
        <v>826</v>
      </c>
      <c r="D656" s="3"/>
      <c r="F656" s="3"/>
      <c r="H656" s="3"/>
      <c r="I656" s="3"/>
      <c r="J656" s="3"/>
      <c r="K656" s="3"/>
      <c r="L656" s="3"/>
      <c r="M656" s="3"/>
    </row>
    <row r="657" spans="1:13">
      <c r="A657" s="99" t="s">
        <v>827</v>
      </c>
      <c r="B657" s="3" t="s">
        <v>229</v>
      </c>
      <c r="C657" s="3" t="s">
        <v>828</v>
      </c>
      <c r="D657" s="3"/>
      <c r="F657" s="3"/>
      <c r="H657" s="3"/>
      <c r="I657" s="3"/>
      <c r="J657" s="3"/>
      <c r="K657" s="3"/>
      <c r="L657" s="3"/>
      <c r="M657" s="3"/>
    </row>
    <row r="658" spans="1:13" ht="30">
      <c r="A658" s="99" t="s">
        <v>829</v>
      </c>
      <c r="B658" s="3" t="s">
        <v>232</v>
      </c>
      <c r="C658" s="3" t="s">
        <v>830</v>
      </c>
      <c r="D658" s="3"/>
      <c r="F658" s="3"/>
      <c r="H658" s="3"/>
      <c r="I658" s="3"/>
      <c r="J658" s="3"/>
      <c r="K658" s="3"/>
      <c r="L658" s="3"/>
      <c r="M658" s="3"/>
    </row>
    <row r="659" spans="1:13" ht="45">
      <c r="A659" s="99" t="s">
        <v>831</v>
      </c>
      <c r="B659" s="3" t="s">
        <v>235</v>
      </c>
      <c r="C659" s="3" t="s">
        <v>832</v>
      </c>
      <c r="D659" s="3"/>
      <c r="F659" s="3"/>
      <c r="H659" s="3"/>
      <c r="I659" s="3"/>
      <c r="J659" s="3"/>
      <c r="K659" s="3"/>
      <c r="L659" s="3"/>
      <c r="M659" s="3"/>
    </row>
    <row r="660" spans="1:13" ht="30">
      <c r="A660" s="3" t="s">
        <v>833</v>
      </c>
      <c r="B660" s="3" t="s">
        <v>232</v>
      </c>
      <c r="C660" s="3" t="s">
        <v>830</v>
      </c>
      <c r="D660" s="3"/>
      <c r="F660" s="3"/>
      <c r="H660" s="3"/>
      <c r="I660" s="3"/>
      <c r="J660" s="3"/>
      <c r="K660" s="3"/>
      <c r="L660" s="3"/>
      <c r="M660" s="3"/>
    </row>
    <row r="661" spans="1:13" ht="30">
      <c r="A661" s="3" t="s">
        <v>834</v>
      </c>
      <c r="B661" s="3" t="s">
        <v>232</v>
      </c>
      <c r="C661" s="3" t="s">
        <v>830</v>
      </c>
      <c r="D661" s="3"/>
      <c r="F661" s="3"/>
      <c r="H661" s="3"/>
      <c r="I661" s="97"/>
      <c r="J661" s="3"/>
      <c r="K661" s="3"/>
      <c r="L661" s="3"/>
      <c r="M661" s="3"/>
    </row>
    <row r="662" spans="1:13" ht="30">
      <c r="A662" s="99" t="s">
        <v>835</v>
      </c>
      <c r="B662" s="3" t="s">
        <v>232</v>
      </c>
      <c r="C662" s="3" t="s">
        <v>830</v>
      </c>
      <c r="D662" s="3"/>
      <c r="F662" s="3"/>
      <c r="H662" s="3"/>
      <c r="I662" s="97"/>
      <c r="J662" s="3"/>
      <c r="K662" s="3"/>
      <c r="L662" s="3"/>
      <c r="M662" s="3"/>
    </row>
    <row r="663" spans="1:13">
      <c r="A663" s="3"/>
      <c r="B663" s="98"/>
      <c r="C663" s="3"/>
      <c r="D663" s="3"/>
      <c r="F663" s="3"/>
      <c r="H663" s="3"/>
      <c r="I663" s="97"/>
      <c r="J663" s="3"/>
      <c r="K663" s="3"/>
      <c r="L663" s="3"/>
      <c r="M663" s="3"/>
    </row>
    <row r="664" spans="1:13" s="101" customFormat="1" ht="37.5" customHeight="1">
      <c r="A664" s="106" t="s">
        <v>836</v>
      </c>
      <c r="B664" s="107"/>
      <c r="C664" s="90"/>
      <c r="D664" s="90"/>
      <c r="F664" s="90"/>
      <c r="H664" s="90"/>
      <c r="I664" s="109"/>
      <c r="J664" s="90"/>
      <c r="K664" s="90"/>
      <c r="L664" s="90"/>
      <c r="M664" s="90"/>
    </row>
    <row r="665" spans="1:13" ht="31.5">
      <c r="A665" s="34" t="s">
        <v>215</v>
      </c>
      <c r="B665" s="34" t="s">
        <v>820</v>
      </c>
      <c r="C665" s="3"/>
      <c r="D665" s="3"/>
      <c r="F665" s="3"/>
      <c r="H665" s="3"/>
      <c r="I665" s="3"/>
      <c r="J665" s="3"/>
      <c r="K665" s="3"/>
      <c r="L665" s="3"/>
      <c r="M665" s="3"/>
    </row>
    <row r="666" spans="1:13">
      <c r="A666" s="3" t="s">
        <v>90</v>
      </c>
      <c r="B666" s="98" t="b">
        <v>1</v>
      </c>
      <c r="C666" s="3"/>
      <c r="D666" s="3"/>
      <c r="F666" s="3"/>
      <c r="H666" s="3"/>
      <c r="I666" s="3"/>
      <c r="J666" s="3"/>
      <c r="K666" s="3"/>
      <c r="L666" s="3"/>
      <c r="M666" s="3"/>
    </row>
    <row r="667" spans="1:13">
      <c r="A667" s="3" t="s">
        <v>837</v>
      </c>
      <c r="B667" s="98" t="b">
        <v>0</v>
      </c>
      <c r="C667" s="3"/>
      <c r="D667" s="3"/>
      <c r="F667" s="3"/>
      <c r="H667" s="3"/>
      <c r="I667" s="3"/>
      <c r="J667" s="3"/>
      <c r="K667" s="3"/>
      <c r="L667" s="3"/>
      <c r="M667" s="3"/>
    </row>
    <row r="668" spans="1:13">
      <c r="A668" s="3"/>
      <c r="B668" s="98"/>
      <c r="C668" s="98"/>
      <c r="D668" s="3"/>
      <c r="F668" s="3"/>
    </row>
    <row r="669" spans="1:13" s="101" customFormat="1" ht="37.5" customHeight="1">
      <c r="A669" s="106" t="s">
        <v>838</v>
      </c>
      <c r="B669" s="107"/>
      <c r="C669" s="107"/>
      <c r="D669" s="90"/>
    </row>
    <row r="670" spans="1:13" ht="15.75">
      <c r="A670" s="34" t="s">
        <v>839</v>
      </c>
      <c r="D670" s="3"/>
    </row>
    <row r="671" spans="1:13">
      <c r="A671" s="3" t="s">
        <v>227</v>
      </c>
      <c r="D671" s="3"/>
      <c r="E671" s="3"/>
      <c r="F671" s="3"/>
      <c r="G671" s="98"/>
      <c r="H671" s="98"/>
    </row>
    <row r="672" spans="1:13">
      <c r="A672" s="3" t="s">
        <v>240</v>
      </c>
      <c r="D672" s="3"/>
      <c r="E672" s="3"/>
      <c r="F672" s="3"/>
      <c r="G672" s="98"/>
      <c r="H672" s="98"/>
    </row>
    <row r="673" spans="1:8">
      <c r="A673" s="3" t="s">
        <v>249</v>
      </c>
      <c r="D673" s="3"/>
      <c r="E673" s="3"/>
      <c r="F673" s="3"/>
      <c r="G673" s="98"/>
      <c r="H673" s="98"/>
    </row>
    <row r="674" spans="1:8">
      <c r="A674" s="3" t="s">
        <v>256</v>
      </c>
      <c r="D674" s="3"/>
      <c r="E674" s="3"/>
      <c r="F674" s="3"/>
      <c r="G674" s="98"/>
      <c r="H674" s="98"/>
    </row>
    <row r="675" spans="1:8">
      <c r="A675" s="3" t="s">
        <v>262</v>
      </c>
      <c r="D675" s="3"/>
      <c r="E675" s="3"/>
      <c r="F675" s="3"/>
      <c r="G675" s="98"/>
      <c r="H675" s="98"/>
    </row>
    <row r="676" spans="1:8">
      <c r="A676" s="3" t="s">
        <v>267</v>
      </c>
      <c r="D676" s="3"/>
      <c r="E676" s="3"/>
      <c r="F676" s="3"/>
      <c r="G676" s="98"/>
      <c r="H676" s="98"/>
    </row>
    <row r="677" spans="1:8">
      <c r="A677" s="3" t="s">
        <v>840</v>
      </c>
      <c r="D677" s="3"/>
      <c r="E677" s="3"/>
      <c r="F677" s="3"/>
      <c r="G677" s="98"/>
      <c r="H677" s="98"/>
    </row>
    <row r="678" spans="1:8">
      <c r="A678" s="3" t="s">
        <v>271</v>
      </c>
      <c r="D678" s="3"/>
      <c r="E678" s="3"/>
      <c r="F678" s="3"/>
      <c r="G678" s="98"/>
      <c r="H678" s="98"/>
    </row>
    <row r="679" spans="1:8">
      <c r="A679" s="3" t="s">
        <v>280</v>
      </c>
      <c r="D679" s="3"/>
      <c r="E679" s="3"/>
      <c r="F679" s="3"/>
      <c r="G679" s="98"/>
      <c r="H679" s="98"/>
    </row>
    <row r="680" spans="1:8">
      <c r="A680" s="97" t="s">
        <v>773</v>
      </c>
      <c r="D680" s="3"/>
      <c r="E680" s="3"/>
      <c r="F680" s="3"/>
      <c r="G680" s="98"/>
      <c r="H680" s="98"/>
    </row>
    <row r="681" spans="1:8">
      <c r="A681" s="97" t="s">
        <v>775</v>
      </c>
      <c r="D681" s="3"/>
      <c r="E681" s="3"/>
      <c r="F681" s="3"/>
      <c r="G681" s="98"/>
      <c r="H681" s="98"/>
    </row>
    <row r="682" spans="1:8">
      <c r="A682" s="97" t="s">
        <v>776</v>
      </c>
      <c r="D682" s="3"/>
      <c r="E682" s="3"/>
      <c r="F682" s="3"/>
      <c r="G682" s="98"/>
      <c r="H682" s="98"/>
    </row>
    <row r="683" spans="1:8">
      <c r="A683" s="97" t="s">
        <v>777</v>
      </c>
      <c r="D683" s="3"/>
      <c r="E683" s="3"/>
      <c r="F683" s="3"/>
      <c r="G683" s="98"/>
      <c r="H683" s="98"/>
    </row>
    <row r="684" spans="1:8">
      <c r="A684" s="3" t="s">
        <v>778</v>
      </c>
      <c r="D684" s="3"/>
      <c r="E684" s="3"/>
      <c r="F684" s="3"/>
      <c r="G684" s="98"/>
      <c r="H684" s="98"/>
    </row>
    <row r="685" spans="1:8">
      <c r="A685" s="3" t="s">
        <v>779</v>
      </c>
      <c r="D685" s="3"/>
      <c r="E685" s="3"/>
      <c r="F685" s="3"/>
      <c r="G685" s="98"/>
      <c r="H685" s="98"/>
    </row>
    <row r="686" spans="1:8">
      <c r="A686" s="3" t="s">
        <v>780</v>
      </c>
      <c r="D686" s="3"/>
      <c r="E686" s="3"/>
      <c r="F686" s="3"/>
      <c r="G686" s="98"/>
      <c r="H686" s="98"/>
    </row>
    <row r="687" spans="1:8">
      <c r="A687" s="96" t="s">
        <v>774</v>
      </c>
      <c r="D687" s="3"/>
      <c r="E687" s="3"/>
      <c r="F687" s="3"/>
      <c r="G687" s="98"/>
      <c r="H687" s="98"/>
    </row>
    <row r="689" spans="1:1" s="101" customFormat="1" ht="37.5" customHeight="1">
      <c r="A689" s="106" t="s">
        <v>841</v>
      </c>
    </row>
    <row r="690" spans="1:1" ht="15.75">
      <c r="A690" s="34" t="s">
        <v>842</v>
      </c>
    </row>
    <row r="691" spans="1:1">
      <c r="A691" s="3" t="s">
        <v>227</v>
      </c>
    </row>
    <row r="692" spans="1:1">
      <c r="A692" s="3" t="s">
        <v>240</v>
      </c>
    </row>
    <row r="693" spans="1:1">
      <c r="A693" s="3" t="s">
        <v>249</v>
      </c>
    </row>
    <row r="694" spans="1:1">
      <c r="A694" s="3" t="s">
        <v>256</v>
      </c>
    </row>
    <row r="695" spans="1:1">
      <c r="A695" s="3" t="s">
        <v>262</v>
      </c>
    </row>
    <row r="696" spans="1:1">
      <c r="A696" s="3" t="s">
        <v>267</v>
      </c>
    </row>
    <row r="697" spans="1:1">
      <c r="A697" s="3" t="s">
        <v>271</v>
      </c>
    </row>
    <row r="698" spans="1:1">
      <c r="A698" s="3" t="s">
        <v>280</v>
      </c>
    </row>
    <row r="699" spans="1:1">
      <c r="A699" s="97" t="s">
        <v>773</v>
      </c>
    </row>
    <row r="700" spans="1:1">
      <c r="A700" s="97" t="s">
        <v>775</v>
      </c>
    </row>
    <row r="701" spans="1:1">
      <c r="A701" s="97" t="s">
        <v>776</v>
      </c>
    </row>
    <row r="702" spans="1:1">
      <c r="A702" s="97" t="s">
        <v>777</v>
      </c>
    </row>
    <row r="703" spans="1:1">
      <c r="A703" s="3" t="s">
        <v>778</v>
      </c>
    </row>
    <row r="704" spans="1:1">
      <c r="A704" s="3" t="s">
        <v>779</v>
      </c>
    </row>
    <row r="705" spans="1:1">
      <c r="A705" s="3" t="s">
        <v>780</v>
      </c>
    </row>
    <row r="706" spans="1:1">
      <c r="A706" s="3" t="s">
        <v>774</v>
      </c>
    </row>
    <row r="708" spans="1:1" s="101" customFormat="1" ht="37.5" customHeight="1">
      <c r="A708" s="106" t="s">
        <v>843</v>
      </c>
    </row>
    <row r="709" spans="1:1" ht="15.75">
      <c r="A709" s="34" t="s">
        <v>844</v>
      </c>
    </row>
    <row r="710" spans="1:1">
      <c r="A710" s="3" t="e" cm="1" vm="1">
        <f t="array" ref="A710">_xlfn._xlws.SORT(_xlfn.UNIQUE(_xlfn._xlws.FILTER(Nutrients_from_future_land_use!$A$5:$A$21,Nutrients_from_future_land_use!$A$5:$A$21&lt;&gt;"")))</f>
        <v>#VALUE!</v>
      </c>
    </row>
  </sheetData>
  <sheetProtection algorithmName="SHA-512" hashValue="JchPFQqQ5IER6o3zXc2WhHDN96KEGCX7gg0MFZ58f6niq5EYTvjud+e0/z2QjiHQCVdysQEK4MWG9fhgYsgk+g==" saltValue="oDXMza19i0/PBtHN3BPb6Q==" spinCount="100000" sheet="1" objects="1" scenarios="1"/>
  <phoneticPr fontId="6" type="noConversion"/>
  <dataValidations count="1">
    <dataValidation allowBlank="1" showInputMessage="1" showErrorMessage="1" prompt="This value is dependent on the rainfall volume." sqref="G612:H614 G608:H608" xr:uid="{531D2639-E1CD-4714-9D53-CBF5CF1C1961}"/>
  </dataValidations>
  <pageMargins left="0.7" right="0.7" top="0.75" bottom="0.75" header="0.3" footer="0.3"/>
  <pageSetup paperSize="9" orientation="portrait" r:id="rId1"/>
  <tableParts count="8">
    <tablePart r:id="rId2"/>
    <tablePart r:id="rId3"/>
    <tablePart r:id="rId4"/>
    <tablePart r:id="rId5"/>
    <tablePart r:id="rId6"/>
    <tablePart r:id="rId7"/>
    <tablePart r:id="rId8"/>
    <tablePart r:id="rId9"/>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1 6 " ? > < D a t a M a s h u p   x m l n s = " h t t p : / / s c h e m a s . m i c r o s o f t . c o m / D a t a M a s h u p " > A A A A A B Y D A A B Q S w M E F A A C A A g A h o U 7 V 5 2 8 U U + m A A A A 9 w A A A B I A H A B D b 2 5 m a W c v U G F j a 2 F n Z S 5 4 b W w g o h g A K K A U A A A A A A A A A A A A A A A A A A A A A A A A A A A A h Y + 9 C s I w H M R f p W R v v u o g J U 1 B B x c L g i C u I c Y 2 2 P 4 r T W r 6 b g 4 + k q 9 g R a t u j n f 3 O 7 i 7 X 2 8 i H 5 o 6 u p j O 2 R Y y x D B F k Q H d H i y U G e r 9 M Z 6 j X I q N 0 i d V m m i E w a W D s x m q v D + n h I Q Q c E h w 2 5 W E U 8 r I v l h v d W U a F V t w X o E 2 6 N M 6 / G 8 h K X a v M Z J j x m a Y c 5 5 g K s j k i s L C l + D j 4 G f 6 Y 4 p l X / u + M 9 J A v F o I M k l B 3 i f k A 1 B L A w Q U A A I A C A C G h T t 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h o U 7 V y i K R 7 g O A A A A E Q A A A B M A H A B G b 3 J t d W x h c y 9 T Z W N 0 a W 9 u M S 5 t I K I Y A C i g F A A A A A A A A A A A A A A A A A A A A A A A A A A A A C t O T S 7 J z M 9 T C I b Q h t Y A U E s B A i 0 A F A A C A A g A h o U 7 V 5 2 8 U U + m A A A A 9 w A A A B I A A A A A A A A A A A A A A A A A A A A A A E N v b m Z p Z y 9 Q Y W N r Y W d l L n h t b F B L A Q I t A B Q A A g A I A I a F O 1 c P y u m r p A A A A O k A A A A T A A A A A A A A A A A A A A A A A P I A A A B b Q 2 9 u d G V u d F 9 U e X B l c 1 0 u e G 1 s U E s B A i 0 A F A A C A A g A h o U 7 V y 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w e K y V Y z 8 t D j N D i w j Z x H C M A A A A A A g A A A A A A A 2 Y A A M A A A A A Q A A A A s X D 2 Y q k v n m 5 B q U I r Q U c 8 R g A A A A A E g A A A o A A A A B A A A A D 0 5 f A V 2 9 u a / n 3 P M i I a 9 + f i U A A A A A E 3 Z K l W 1 L D I R 5 S l l g B l p 6 2 T c c T u + e S t x O L E I 3 S T V b c v U Q f L D V N 1 m I m J 5 0 Y q g Q d T J E f a b f u m g z N M c j L + y h 6 R g m c F 5 e p C 7 X D e k x F D x Q g N h C L s F A A A A O e O l U c Z T K h 9 p w V m j L p i a d P 0 X B E V < / D a t a M a s h u p > 
</file>

<file path=customXml/item2.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1084BA893BFA0746879A3D9878F52A4C" ma:contentTypeVersion="15" ma:contentTypeDescription="Create a new document." ma:contentTypeScope="" ma:versionID="9d5aac7d4c263efcb02f64726a175397">
  <xsd:schema xmlns:xsd="http://www.w3.org/2001/XMLSchema" xmlns:xs="http://www.w3.org/2001/XMLSchema" xmlns:p="http://schemas.microsoft.com/office/2006/metadata/properties" xmlns:ns2="662745e8-e224-48e8-a2e3-254862b8c2f5" xmlns:ns3="eadf615d-60bf-4100-8f9d-b3b6b1afcaac" xmlns:ns4="1b0cf190-34a4-46df-8e99-7b7b75534f8a" targetNamespace="http://schemas.microsoft.com/office/2006/metadata/properties" ma:root="true" ma:fieldsID="e13de7b255ec8016b2d8e9e105a2f3ee" ns2:_="" ns3:_="" ns4:_="">
    <xsd:import namespace="662745e8-e224-48e8-a2e3-254862b8c2f5"/>
    <xsd:import namespace="eadf615d-60bf-4100-8f9d-b3b6b1afcaac"/>
    <xsd:import namespace="1b0cf190-34a4-46df-8e99-7b7b75534f8a"/>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MediaServiceMetadata" minOccurs="0"/>
                <xsd:element ref="ns3:MediaServiceFastMetadata"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4:SharedWithUsers" minOccurs="0"/>
                <xsd:element ref="ns4:SharedWithDetail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2;#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9db2e875-4c0e-4f0a-ad47-7f03d630799f}" ma:internalName="TaxCatchAll" ma:showField="CatchAllData" ma:web="1b0cf190-34a4-46df-8e99-7b7b75534f8a">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9db2e875-4c0e-4f0a-ad47-7f03d630799f}" ma:internalName="TaxCatchAllLabel" ma:readOnly="true" ma:showField="CatchAllDataLabel" ma:web="1b0cf190-34a4-46df-8e99-7b7b75534f8a">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1;#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9;#Team|ff0485df-0575-416f-802f-e999165821b7"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Strategic Solutions" ma:internalName="Team">
      <xsd:simpleType>
        <xsd:restriction base="dms:Text"/>
      </xsd:simpleType>
    </xsd:element>
    <xsd:element name="Topic" ma:index="20" nillable="true" ma:displayName="Topic" ma:default="SST Files" ma:internalName="Topic">
      <xsd:simpleType>
        <xsd:restriction base="dms:Text"/>
      </xsd:simpleType>
    </xsd:element>
    <xsd:element name="ddeb1fd0a9ad4436a96525d34737dc44" ma:index="21" nillable="true" ma:taxonomy="true" ma:internalName="ddeb1fd0a9ad4436a96525d34737dc44" ma:taxonomyFieldName="Distribution" ma:displayName="Distribution" ma:default="8;#Internal NE|70a74972-c838-4a08-aeb8-2c6aad14b4d9"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default="3;#NE|275df9ce-cd92-4318-adfe-db572e51c7ff"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adf615d-60bf-4100-8f9d-b3b6b1afcaac" elementFormDefault="qualified">
    <xsd:import namespace="http://schemas.microsoft.com/office/2006/documentManagement/types"/>
    <xsd:import namespace="http://schemas.microsoft.com/office/infopath/2007/PartnerControls"/>
    <xsd:element name="MediaServiceMetadata" ma:index="25" nillable="true" ma:displayName="MediaServiceMetadata" ma:hidden="true" ma:internalName="MediaServiceMetadata" ma:readOnly="true">
      <xsd:simpleType>
        <xsd:restriction base="dms:Note"/>
      </xsd:simpleType>
    </xsd:element>
    <xsd:element name="MediaServiceFastMetadata" ma:index="26" nillable="true" ma:displayName="MediaServiceFastMetadata" ma:hidden="true" ma:internalName="MediaServiceFastMetadata" ma:readOnly="true">
      <xsd:simpleType>
        <xsd:restriction base="dms:Note"/>
      </xsd:simple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MediaServiceDateTaken" ma:index="28" nillable="true" ma:displayName="MediaServiceDateTaken" ma:hidden="true" ma:indexed="true" ma:internalName="MediaServiceDateTaken" ma:readOnly="true">
      <xsd:simpleType>
        <xsd:restriction base="dms:Text"/>
      </xsd:simpleType>
    </xsd:element>
    <xsd:element name="MediaServiceGenerationTime" ma:index="29" nillable="true" ma:displayName="MediaServiceGenerationTime" ma:hidden="true" ma:internalName="MediaServiceGenerationTime" ma:readOnly="true">
      <xsd:simpleType>
        <xsd:restriction base="dms:Text"/>
      </xsd:simpleType>
    </xsd:element>
    <xsd:element name="MediaServiceEventHashCode" ma:index="30" nillable="true" ma:displayName="MediaServiceEventHashCode" ma:hidden="true" ma:internalName="MediaServiceEventHashCode" ma:readOnly="true">
      <xsd:simpleType>
        <xsd:restriction base="dms:Text"/>
      </xsd:simpleType>
    </xsd:element>
    <xsd:element name="MediaLengthInSeconds" ma:index="31" nillable="true" ma:displayName="MediaLengthInSeconds" ma:hidden="true" ma:internalName="MediaLengthInSeconds" ma:readOnly="true">
      <xsd:simpleType>
        <xsd:restriction base="dms:Unknown"/>
      </xsd:simpleType>
    </xsd:element>
    <xsd:element name="MediaServiceSearchProperties" ma:index="3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b0cf190-34a4-46df-8e99-7b7b75534f8a" elementFormDefault="qualified">
    <xsd:import namespace="http://schemas.microsoft.com/office/2006/documentManagement/types"/>
    <xsd:import namespace="http://schemas.microsoft.com/office/infopath/2007/PartnerControls"/>
    <xsd:element name="SharedWithUsers" ma:index="3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k85d23755b3a46b5a51451cf336b2e9b xmlns="662745e8-e224-48e8-a2e3-254862b8c2f5">
      <Terms xmlns="http://schemas.microsoft.com/office/infopath/2007/PartnerControls"/>
    </k85d23755b3a46b5a51451cf336b2e9b>
    <Topic xmlns="662745e8-e224-48e8-a2e3-254862b8c2f5">Strategic solutions</Topic>
    <HOMigrated xmlns="662745e8-e224-48e8-a2e3-254862b8c2f5">false</HOMigrated>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Internal Defra Group</TermName>
          <TermId xmlns="http://schemas.microsoft.com/office/infopath/2007/PartnerControls">0867f7b3-e76e-40ca-bb1f-5ba341a49230</TermId>
        </TermInfo>
      </Terms>
    </ddeb1fd0a9ad4436a96525d34737dc44>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TaxCatchAll xmlns="662745e8-e224-48e8-a2e3-254862b8c2f5">
      <Value>9</Value>
      <Value>15</Value>
      <Value>3</Value>
      <Value>2</Value>
      <Value>1</Value>
    </TaxCatchAll>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NE</TermName>
          <TermId xmlns="http://schemas.microsoft.com/office/infopath/2007/PartnerControls">275df9ce-cd92-4318-adfe-db572e51c7ff</TermId>
        </TermInfo>
      </Terms>
    </fe59e9859d6a491389c5b03567f5dda5>
    <Team xmlns="662745e8-e224-48e8-a2e3-254862b8c2f5">Natural England Programmes</Team>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Team</TermName>
          <TermId xmlns="http://schemas.microsoft.com/office/infopath/2007/PartnerControls">ff0485df-0575-416f-802f-e999165821b7</TermId>
        </TermInfo>
      </Terms>
    </n7493b4506bf40e28c373b1e51a33445>
  </documentManagement>
</p:properties>
</file>

<file path=customXml/item5.xml><?xml version="1.0" encoding="utf-8"?>
<?mso-contentType ?>
<SharedContentType xmlns="Microsoft.SharePoint.Taxonomy.ContentTypeSync" SourceId="d1117845-93f6-4da3-abaa-fcb4fa669c78" ContentTypeId="0x010100A5BF1C78D9F64B679A5EBDE1C6598EBC01" PreviousValue="false" LastSyncTimeStamp="2022-12-23T12:39:58.22Z"/>
</file>

<file path=customXml/itemProps1.xml><?xml version="1.0" encoding="utf-8"?>
<ds:datastoreItem xmlns:ds="http://schemas.openxmlformats.org/officeDocument/2006/customXml" ds:itemID="{A6870AF0-BC99-4EE0-9479-825860D2F995}"/>
</file>

<file path=customXml/itemProps2.xml><?xml version="1.0" encoding="utf-8"?>
<ds:datastoreItem xmlns:ds="http://schemas.openxmlformats.org/officeDocument/2006/customXml" ds:itemID="{C9EA637B-6195-4497-B94F-9B194FB27C76}"/>
</file>

<file path=customXml/itemProps3.xml><?xml version="1.0" encoding="utf-8"?>
<ds:datastoreItem xmlns:ds="http://schemas.openxmlformats.org/officeDocument/2006/customXml" ds:itemID="{64C1BBF9-9B3E-4827-BF16-821C5036B885}"/>
</file>

<file path=customXml/itemProps4.xml><?xml version="1.0" encoding="utf-8"?>
<ds:datastoreItem xmlns:ds="http://schemas.openxmlformats.org/officeDocument/2006/customXml" ds:itemID="{4E6A12FC-BB1B-4E54-B358-BBABDD5105C6}"/>
</file>

<file path=customXml/itemProps5.xml><?xml version="1.0" encoding="utf-8"?>
<ds:datastoreItem xmlns:ds="http://schemas.openxmlformats.org/officeDocument/2006/customXml" ds:itemID="{10C46AD5-480B-40B8-A2BC-A3B835D65DE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Sealy, Declan</dc:creator>
  <cp:keywords/>
  <dc:description/>
  <cp:lastModifiedBy>Edwards, Heather</cp:lastModifiedBy>
  <cp:revision/>
  <dcterms:created xsi:type="dcterms:W3CDTF">2021-10-14T13:24:34Z</dcterms:created>
  <dcterms:modified xsi:type="dcterms:W3CDTF">2024-01-26T10:31:26Z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0x010100A5BF1C78D9F64B679A5EBDE1C6598EBC01001084BA893BFA0746879A3D9878F52A4C</vt:lpwstr>
  </property>
  <property fmtid="{D5CDD505-2E9C-101B-9397-08002B2CF9AE}" pid="3" name="HOGovernmentSecurityClassification">
    <vt:lpwstr>2;#Official|14c80daa-741b-422c-9722-f71693c9ede4</vt:lpwstr>
  </property>
  <property fmtid="{D5CDD505-2E9C-101B-9397-08002B2CF9AE}" pid="4" name="InformationType">
    <vt:lpwstr/>
  </property>
  <property fmtid="{D5CDD505-2E9C-101B-9397-08002B2CF9AE}" pid="5" name="HOSiteType">
    <vt:lpwstr>9;#Team|ff0485df-0575-416f-802f-e999165821b7</vt:lpwstr>
  </property>
  <property fmtid="{D5CDD505-2E9C-101B-9397-08002B2CF9AE}" pid="6" name="Distribution">
    <vt:lpwstr>15;#Internal Defra Group|0867f7b3-e76e-40ca-bb1f-5ba341a49230</vt:lpwstr>
  </property>
  <property fmtid="{D5CDD505-2E9C-101B-9397-08002B2CF9AE}" pid="7" name="OrganisationalUnit">
    <vt:lpwstr>3;#NE|275df9ce-cd92-4318-adfe-db572e51c7ff</vt:lpwstr>
  </property>
  <property fmtid="{D5CDD505-2E9C-101B-9397-08002B2CF9AE}" pid="8" name="HOCopyrightLevel">
    <vt:lpwstr>1;#Crown|69589897-2828-4761-976e-717fd8e631c9</vt:lpwstr>
  </property>
</Properties>
</file>