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ian.Spiers\Downloads\"/>
    </mc:Choice>
  </mc:AlternateContent>
  <xr:revisionPtr revIDLastSave="0" documentId="13_ncr:1_{F979CF8F-91EF-4825-946F-2992073A3B41}" xr6:coauthVersionLast="47" xr6:coauthVersionMax="47" xr10:uidLastSave="{00000000-0000-0000-0000-000000000000}"/>
  <bookViews>
    <workbookView xWindow="-120" yWindow="-120" windowWidth="29040" windowHeight="15720" xr2:uid="{80E2DF14-3685-4540-9B8D-6D8261F84188}"/>
  </bookViews>
  <sheets>
    <sheet name="200sqm or more only" sheetId="2" r:id="rId1"/>
  </sheets>
  <definedNames>
    <definedName name="_xlnm._FilterDatabase" localSheetId="0" hidden="1">'200sqm or more only'!$K$1:$K$78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2" l="1"/>
  <c r="N23" i="2" l="1"/>
  <c r="N22" i="2"/>
  <c r="N21" i="2"/>
  <c r="M54" i="2" l="1"/>
  <c r="L54" i="2"/>
  <c r="M53" i="2"/>
  <c r="L53" i="2"/>
  <c r="M67" i="2"/>
  <c r="L67" i="2"/>
  <c r="M65" i="2"/>
  <c r="L65" i="2"/>
  <c r="M66" i="2"/>
  <c r="L66" i="2"/>
  <c r="N64" i="2"/>
  <c r="M64" i="2"/>
  <c r="L64" i="2"/>
  <c r="L63" i="2"/>
  <c r="N42" i="2" l="1"/>
  <c r="N41" i="2"/>
  <c r="N34" i="2" l="1"/>
  <c r="N35" i="2"/>
  <c r="N36" i="2"/>
  <c r="N31" i="2"/>
  <c r="N24" i="2"/>
  <c r="N25" i="2"/>
  <c r="N26" i="2"/>
  <c r="N27" i="2"/>
  <c r="N20" i="2"/>
  <c r="N19" i="2"/>
  <c r="N18" i="2"/>
  <c r="N12" i="2"/>
  <c r="N11" i="2"/>
  <c r="N10" i="2"/>
  <c r="N9" i="2"/>
  <c r="N8" i="2"/>
  <c r="N7" i="2"/>
  <c r="M60" i="2"/>
  <c r="L60" i="2"/>
  <c r="N59" i="2"/>
  <c r="M59" i="2"/>
  <c r="L59" i="2"/>
  <c r="M58" i="2"/>
  <c r="M73" i="2" s="1"/>
  <c r="L58" i="2"/>
  <c r="L73" i="2" s="1"/>
  <c r="M57" i="2"/>
  <c r="L57" i="2"/>
  <c r="M52" i="2"/>
  <c r="L52" i="2"/>
  <c r="N39" i="2"/>
  <c r="N38" i="2"/>
  <c r="N66" i="2" l="1"/>
  <c r="N65" i="2"/>
  <c r="N29" i="2" l="1"/>
  <c r="N30" i="2"/>
  <c r="N32" i="2"/>
  <c r="N33" i="2"/>
  <c r="N37" i="2"/>
  <c r="N28" i="2"/>
  <c r="N54" i="2" s="1"/>
  <c r="N17" i="2"/>
  <c r="N16" i="2"/>
  <c r="M68" i="2" l="1"/>
  <c r="L68" i="2"/>
  <c r="L74" i="2" s="1"/>
  <c r="M63" i="2"/>
  <c r="M62" i="2"/>
  <c r="L62" i="2"/>
  <c r="M61" i="2"/>
  <c r="L61" i="2"/>
  <c r="M51" i="2"/>
  <c r="L51" i="2"/>
  <c r="N50" i="2"/>
  <c r="N48" i="2"/>
  <c r="N47" i="2"/>
  <c r="N46" i="2"/>
  <c r="N45" i="2"/>
  <c r="N44" i="2"/>
  <c r="N43" i="2"/>
  <c r="N40" i="2"/>
  <c r="N15" i="2"/>
  <c r="N14" i="2"/>
  <c r="N13" i="2"/>
  <c r="N6" i="2"/>
  <c r="N5" i="2"/>
  <c r="N4" i="2"/>
  <c r="N3" i="2"/>
  <c r="N2" i="2"/>
  <c r="L72" i="2" l="1"/>
  <c r="L75" i="2"/>
  <c r="N57" i="2"/>
  <c r="M72" i="2"/>
  <c r="N53" i="2"/>
  <c r="M55" i="2" s="1"/>
  <c r="N60" i="2"/>
  <c r="N67" i="2"/>
  <c r="N52" i="2"/>
  <c r="N58" i="2"/>
  <c r="N73" i="2" s="1"/>
  <c r="N68" i="2"/>
  <c r="N62" i="2"/>
  <c r="M69" i="2" s="1"/>
  <c r="N63" i="2"/>
  <c r="N51" i="2"/>
  <c r="L69" i="2"/>
  <c r="L55" i="2"/>
  <c r="N61" i="2"/>
  <c r="M74" i="2" l="1"/>
  <c r="M75" i="2" s="1"/>
  <c r="N74" i="2"/>
  <c r="N72" i="2"/>
  <c r="N75" i="2" s="1"/>
  <c r="N55" i="2"/>
  <c r="N69" i="2"/>
</calcChain>
</file>

<file path=xl/sharedStrings.xml><?xml version="1.0" encoding="utf-8"?>
<sst xmlns="http://schemas.openxmlformats.org/spreadsheetml/2006/main" count="375" uniqueCount="247">
  <si>
    <t>EAST</t>
  </si>
  <si>
    <t>NORTH</t>
  </si>
  <si>
    <t>ADDRESS</t>
  </si>
  <si>
    <t>TOWN</t>
  </si>
  <si>
    <t>POSTCODE</t>
  </si>
  <si>
    <t>PROPOSAL</t>
  </si>
  <si>
    <t>APPLICATION REFERENCE</t>
  </si>
  <si>
    <t>USECLASS</t>
  </si>
  <si>
    <t>B8</t>
  </si>
  <si>
    <t>DECISION DATE</t>
  </si>
  <si>
    <t>E</t>
  </si>
  <si>
    <t>DISTRICT</t>
  </si>
  <si>
    <t>Total sqm</t>
  </si>
  <si>
    <t>Hampshire</t>
  </si>
  <si>
    <t>East Sussex</t>
  </si>
  <si>
    <t>West Sussex</t>
  </si>
  <si>
    <t>Check sum</t>
  </si>
  <si>
    <t>Fernhurst</t>
  </si>
  <si>
    <t>Pulborough</t>
  </si>
  <si>
    <t>Chichester</t>
  </si>
  <si>
    <t>Horsham</t>
  </si>
  <si>
    <t>B2</t>
  </si>
  <si>
    <t>CHILCOMB PARK</t>
  </si>
  <si>
    <t>CHILCOMB LANE</t>
  </si>
  <si>
    <t>HUMPHREY FARMS</t>
  </si>
  <si>
    <t>HAZELEY ROAD</t>
  </si>
  <si>
    <t>TWYFORD</t>
  </si>
  <si>
    <t>CHILCOMB</t>
  </si>
  <si>
    <t>SO21 IHU</t>
  </si>
  <si>
    <t>SO21 1QA</t>
  </si>
  <si>
    <t>LYCROFT FARM</t>
  </si>
  <si>
    <t>PARK LANE</t>
  </si>
  <si>
    <t>SWANMORE</t>
  </si>
  <si>
    <t>SO32 2QQ</t>
  </si>
  <si>
    <t>NEWLYNS FARM</t>
  </si>
  <si>
    <t>STAKES LANE</t>
  </si>
  <si>
    <t xml:space="preserve">UPHAM    </t>
  </si>
  <si>
    <t>SO32 1QA</t>
  </si>
  <si>
    <t>THE OLD CALF SHED</t>
  </si>
  <si>
    <t>LIPPEN LANE</t>
  </si>
  <si>
    <t>WARNFORD</t>
  </si>
  <si>
    <t>SO32 3LE</t>
  </si>
  <si>
    <t>REDEVELOPMENT FOR BUSINESS, ENTERPRISE, AND INNOVATION PARK</t>
  </si>
  <si>
    <t>REDEVELOPMENT FOR REPLACEMENT B1C/B8 UNITS</t>
  </si>
  <si>
    <t>CHANGE OF USE FROM AGRICULTURAL TO COMMERCIAL OFFICE</t>
  </si>
  <si>
    <t>4 PURPOSE BUILT CLASS E COMMERCIAL BUILDINGS</t>
  </si>
  <si>
    <t>SDNP/20/01634/FUL</t>
  </si>
  <si>
    <t>SDNP/21/02849/PA3A</t>
  </si>
  <si>
    <t>BUCKMORE FARM</t>
  </si>
  <si>
    <t>BECKHAM LANE</t>
  </si>
  <si>
    <t>PETERSFIELD</t>
  </si>
  <si>
    <t>GU32 3BU</t>
  </si>
  <si>
    <t>LAND NORTH OF BUCKMORE FARM</t>
  </si>
  <si>
    <t>FORMER APPLE PIE DEPOT</t>
  </si>
  <si>
    <t>WOOLMER ROAD</t>
  </si>
  <si>
    <t>LONGMOOR</t>
  </si>
  <si>
    <t>GU33 6EP</t>
  </si>
  <si>
    <t>REDEVELOPMENT AND CONVERSION FOR B1-8 USE</t>
  </si>
  <si>
    <t>BUSINESS SITE COMPRISING 4730M2 OF EMPLOYMENT USES</t>
  </si>
  <si>
    <t>REDEVELOPMENT FOR B8 WAREHOUSES</t>
  </si>
  <si>
    <t>London Road</t>
  </si>
  <si>
    <t>Bury Mill Farm</t>
  </si>
  <si>
    <t>Bury Road</t>
  </si>
  <si>
    <t>Hillside Nursery</t>
  </si>
  <si>
    <t>Bury Common</t>
  </si>
  <si>
    <t>Bury</t>
  </si>
  <si>
    <t>Hardham Mill Bus Pk (U1-4)</t>
  </si>
  <si>
    <t>Hardham</t>
  </si>
  <si>
    <t>Retention and refurbishment of the car showroom (sui generis), demolition of existing PFS and workshop. Erection of two buildings for flexible uses (B1/B8) and ancillary retail. Demolition and replacement of a single dwelling. Alterations to site access.</t>
  </si>
  <si>
    <t>Demolition of existing glasshouses and associated horticultural structures and erection of 7 no. C3 residential dwellings and 7 no. commercial workspace suites (class E(g)), including access landscaping and associated works.</t>
  </si>
  <si>
    <t>Erection of 6 small business/office units.</t>
  </si>
  <si>
    <t>SDNP/13/01164/FUL</t>
  </si>
  <si>
    <t>SDNP/21/05619/FUL</t>
  </si>
  <si>
    <t>Washington</t>
  </si>
  <si>
    <t>Hybrid application (Part Full/Part Outline) for demolition of existing equestrian and agricultural buildings. Change of use of existing buildings and extension of existing Winery to provide enhanced storage, visitor facilites, retail and Cafe. New commercial floorspace (Use Classes B1 and B8), five self-contained holiday let units, closure of existing direct access off the A24 with associated alterations to internal roads. Provision of new permissive Public Right of Way, associated infrastructure, car parking (including single domestic garage) and landscaping works.</t>
  </si>
  <si>
    <t>SDNP/18/04995/FUL</t>
  </si>
  <si>
    <t>25-26 Third Floor , High Street, Lewes, East Sussex, BN7 2SD</t>
  </si>
  <si>
    <t>Change of Use and conversion of Third Floor Office to 2x two bedroom Residential units and associated internal alterations (Amended scheme)</t>
  </si>
  <si>
    <t>SDNP/22/05037/FUL</t>
  </si>
  <si>
    <t>North Street Industrial Estate</t>
  </si>
  <si>
    <t>Lewes</t>
  </si>
  <si>
    <t>Phase 1 - demolition of existing buildings, erection of new buildings of up to 4 storeys, comprising 243 residential units, 4185m2 commercial use (B1, A1, A2, A3, A4 and D2 uses), Class D1 medical and health services.  Phases 2&amp;3 - demolition of existing buildings, erection of new buildings of up to 3 storeys comprising up to 173 residential units.</t>
  </si>
  <si>
    <t>As above</t>
  </si>
  <si>
    <t>SDNP/15/01146/FUL</t>
  </si>
  <si>
    <t>Change of use from Storage and Distribution building to self contained dwelling house, re-cladding of roof and walls, enlargement of garden areas</t>
  </si>
  <si>
    <t>SDNP/19/02125/FUL</t>
  </si>
  <si>
    <t>Downlands House, Underhill Lane, Westmeston, BN6 8XE</t>
  </si>
  <si>
    <t>Tithe Barn  Falmer Court Farm, East Street, Falmer, East Sussex</t>
  </si>
  <si>
    <t>Change of use of the tithe barn to provide a versatile event space (community and private use), erection of commercial buildings and overnight accommodation building together with associated landscaping and parking.</t>
  </si>
  <si>
    <t>SDNP/21/01191/FUL</t>
  </si>
  <si>
    <t>Iford Farm, The Street, Iford, BN7 3EU</t>
  </si>
  <si>
    <t>Consolidation of farming activities at Iford Farm through the erection of 2 No. Cattle Sheds, Straw Barn and Machinery Shed incorporating Fertiliser Store and Welfare Facilities and hardstanding; new farm access from C7 Piddinghoe Road, conversion of redundant building to commercial B8 use and regularisation of established commercial uses in adjacent buildings; and landscaping including woodland planting, surface water attenuation pond and wildlife planting to create biodiversity net gain</t>
  </si>
  <si>
    <t>SDNP/20/05439/FUL</t>
  </si>
  <si>
    <t>Former Syngenta Site</t>
  </si>
  <si>
    <t>Henley Old Road</t>
  </si>
  <si>
    <t>SDNP/19/00913/FUL</t>
  </si>
  <si>
    <t>Construction of up to 210 dwellings (Use Class C3) and 233sqm of café (Use Class A3), retail (Use Class A1) and community use (Use Class D1 / D2) buildings, retention of existing Pagoda building and associated commercial use (Use Class B1) and landscaping and associated access and parking works, following demolition of the Highfield building and other buildings / structures.</t>
  </si>
  <si>
    <t>SDNP/22/03416/FUL</t>
  </si>
  <si>
    <t>SDNP/21/03326/FUL</t>
  </si>
  <si>
    <t>Total Permissions sqm</t>
  </si>
  <si>
    <t>Mixed E(g)/B8</t>
  </si>
  <si>
    <t>E(g)(i)</t>
  </si>
  <si>
    <t>Winchester</t>
  </si>
  <si>
    <t>East Hampshire</t>
  </si>
  <si>
    <t>STORAGE FACILITY</t>
  </si>
  <si>
    <t>SHELLEYS LANE</t>
  </si>
  <si>
    <t>EAST WORLDHAM</t>
  </si>
  <si>
    <t>GU34 3AQ</t>
  </si>
  <si>
    <t>REDEVELOPMENT OF BARNS FOR LIGHT INDUSTRIAL UNIT</t>
  </si>
  <si>
    <t>SDNP/22/05608/FUL</t>
  </si>
  <si>
    <t>FARRINGDON BUSINESS PARK</t>
  </si>
  <si>
    <t>FARRINGDON</t>
  </si>
  <si>
    <t>ALTON</t>
  </si>
  <si>
    <t>GU34 3DZ</t>
  </si>
  <si>
    <t>REPLACEMENT B8 STORAGE BUILDING</t>
  </si>
  <si>
    <t>SDNP/23/03213/FUL</t>
  </si>
  <si>
    <t>E(g)</t>
  </si>
  <si>
    <t>E(g)(iii)</t>
  </si>
  <si>
    <t>Cowdray Works Yard</t>
  </si>
  <si>
    <t>Easebourne Lane</t>
  </si>
  <si>
    <t>Easebourne</t>
  </si>
  <si>
    <t>Hybrid Application: Full - Erection of 20 dwellings with associated access, parking and landscaping following demolition and site preparation; and Outline - construction and change of use of up to a combined net total of 1,000sq.m of commercial floorspace  (Class E(a), (Eb) and E(g)(i) Uses only) with all matters reserved</t>
  </si>
  <si>
    <t>SDNP/21/04040/FUL</t>
  </si>
  <si>
    <t>Mixed E(g),B2,B8</t>
  </si>
  <si>
    <t>Heighton Street, Firle, Lewes, East Sussex, BN8 6NZ</t>
  </si>
  <si>
    <t>Cobbe Barns, Comps Farm Lane, Beddingham, Lewes, East Sussex, BN8 6AD</t>
  </si>
  <si>
    <t>Change of use from an agricultural barn to a Class E (g)(ii) and (iii) use for light industrial and/or research and development</t>
  </si>
  <si>
    <t>SDNP/23/05368/PA3R</t>
  </si>
  <si>
    <t>Change of use from an agricultural barn to a flexible Class E (g)(ii) and (iii) use for light industrial and/or research and development</t>
  </si>
  <si>
    <t>SDNP/23/05321/PA3R</t>
  </si>
  <si>
    <t>E(g)(ii)</t>
  </si>
  <si>
    <t>Mixed E(g)(ii)/E(g)(iii)</t>
  </si>
  <si>
    <t>LARKWHISTLE FARM</t>
  </si>
  <si>
    <t>CHAPEL LANE</t>
  </si>
  <si>
    <t>EASTON</t>
  </si>
  <si>
    <t>SO21 1HQ</t>
  </si>
  <si>
    <t>CHANGE OF USE TO UP TO 500M2 OF FLEXIBLE COMMERCIAL USE</t>
  </si>
  <si>
    <t>BRAMDEAN FARM</t>
  </si>
  <si>
    <t>PETERSFIELD ROAD</t>
  </si>
  <si>
    <t>BRAMDEAN</t>
  </si>
  <si>
    <t>SO24 0LR</t>
  </si>
  <si>
    <t>CHANGE OF USE AGRICUTURE TO FLEXI B8 STORAGE</t>
  </si>
  <si>
    <t>MANOR FARM BUILDINGS</t>
  </si>
  <si>
    <t>CHURCH LANE</t>
  </si>
  <si>
    <t>EXTON</t>
  </si>
  <si>
    <t>SO32 3NU</t>
  </si>
  <si>
    <t>CHANGE OF USE OF AGRICULTURAL BARNS TO B2 &amp; E(G)III AND B8</t>
  </si>
  <si>
    <t>UNIT 6, WALLOPS WOOD FARM</t>
  </si>
  <si>
    <t>SHEARDLEY LANE</t>
  </si>
  <si>
    <t>DROXFORD</t>
  </si>
  <si>
    <t>SO32 3QY</t>
  </si>
  <si>
    <t>REPLACEMENT INDUSTRIAL UNIT</t>
  </si>
  <si>
    <t>BROCKLANDS FARM</t>
  </si>
  <si>
    <t>WARNFORD ROAD</t>
  </si>
  <si>
    <t>WEST MEON</t>
  </si>
  <si>
    <t>GU32 1JN</t>
  </si>
  <si>
    <t>B8 STORAGE BARN</t>
  </si>
  <si>
    <t>CHANGE OF USE FROM AGRICULTURAL TO B8 STORAGE</t>
  </si>
  <si>
    <t>SDNP/23/00725/PA3R</t>
  </si>
  <si>
    <t>SDNP/24/00460/PA3R</t>
  </si>
  <si>
    <t>SDNP/22/04190/FUL</t>
  </si>
  <si>
    <t>SDNP/23/05458/FUL</t>
  </si>
  <si>
    <t>SDNP/24/01297/FUL</t>
  </si>
  <si>
    <t>SDNP/24/03178/PA3R</t>
  </si>
  <si>
    <t>ALBURY DAIRY</t>
  </si>
  <si>
    <t>HONEY LANE</t>
  </si>
  <si>
    <t>SELBORNE</t>
  </si>
  <si>
    <t>GU33 6BX</t>
  </si>
  <si>
    <t>BINSTED</t>
  </si>
  <si>
    <t>GU34 4PZ</t>
  </si>
  <si>
    <t>FUSIONS FOODS, UNIT 5</t>
  </si>
  <si>
    <t>BEDFORD ROAD</t>
  </si>
  <si>
    <t>GU32 3XA</t>
  </si>
  <si>
    <t>BARN SOUTH OF BLACKNEST INDUSTRIAL ESTATE</t>
  </si>
  <si>
    <t>CHANGE OF USE FROM AGRICULTURAL BARN TO B8</t>
  </si>
  <si>
    <t>CHANGE OF USE FROM AGRICULTURAL BARN TO CLASS E/B8</t>
  </si>
  <si>
    <t>PARTIAL REDEVELOPMENT &amp; CONSTRUCT TWO NEW B8 UNITS</t>
  </si>
  <si>
    <t>SDNP/23/01293/FUL</t>
  </si>
  <si>
    <t>SDNP/24/01351/FUL</t>
  </si>
  <si>
    <t>SDNP/23/05171/FUL</t>
  </si>
  <si>
    <t>SDNP/13/00695/OUT</t>
  </si>
  <si>
    <t>SDNP/23/00746/REM</t>
  </si>
  <si>
    <t>SDNP/16/01097/OUT</t>
  </si>
  <si>
    <t>Arun</t>
  </si>
  <si>
    <t>Lower Barpham</t>
  </si>
  <si>
    <t>Michelgrove Lane</t>
  </si>
  <si>
    <t>Patching</t>
  </si>
  <si>
    <t>Change of use from brewery (approved under SDNP/18/01037/FUL) to a flexible commercial use comprising Use Classes B8 and E(g)(iii). No physical alterations are proposed under this application.</t>
  </si>
  <si>
    <t>SDNP/24/04362/FUL</t>
  </si>
  <si>
    <t>Mixed E(g)(iii)/B8</t>
  </si>
  <si>
    <t>Lee Farm</t>
  </si>
  <si>
    <t>Conversion of agricultural building to flexible commercial use under Class R of GPDO. The floor area to be converted does not exceed 1,000 sq.m</t>
  </si>
  <si>
    <t>SDNP/24/02260/PA3R</t>
  </si>
  <si>
    <t>Priors Lease Farm</t>
  </si>
  <si>
    <t>Dover Lane</t>
  </si>
  <si>
    <t>Angmering</t>
  </si>
  <si>
    <t>Conversion of agricultural building to flexible commercial use under Class R of GPDO. The combined area of buildings to be converted will not exceed 1,000 sq.m</t>
  </si>
  <si>
    <t>SDNP/24/02261/PA3R</t>
  </si>
  <si>
    <t>DC/08/2395</t>
  </si>
  <si>
    <t>Farm Buildings West of Putmans</t>
  </si>
  <si>
    <t>5 Putman Lane</t>
  </si>
  <si>
    <t>West Harting</t>
  </si>
  <si>
    <t>Change of use of agricultural units to mixed B8 Storage and Distribution Use and Class E (giii) Light Industrial Use.</t>
  </si>
  <si>
    <t>SDNP/24/03771/PA3R</t>
  </si>
  <si>
    <t>Mid Sussex</t>
  </si>
  <si>
    <t>Locks Green Farm</t>
  </si>
  <si>
    <t>Muddleswood Road</t>
  </si>
  <si>
    <t>Newtimber</t>
  </si>
  <si>
    <t>Change of use of agricultural buildings to Class E use.</t>
  </si>
  <si>
    <t>SDNP/24/05195/PA3R</t>
  </si>
  <si>
    <t>Change of Use of an existing agricultural building to a flexible commercial use</t>
  </si>
  <si>
    <t>SDNP/24/01172/PA3R</t>
  </si>
  <si>
    <t>Wiston Estate, North Farm</t>
  </si>
  <si>
    <t>Land East of Malling Industrial Estate, Brooks Road, Lewes, East Sussex</t>
  </si>
  <si>
    <t>Construction of three commercial buildings for light industrial and warehouse/trade counter use (Class E)g)iii) and B8).  Retention of existing watercourse and creation of new permissive path and landscaped biodiversity buffer zone along north and eastern boundaries.  Existing access road to be extended with vehicle turning area and associated parking and cycle parking to be provided.</t>
  </si>
  <si>
    <t>SDNP/22/03451/FUL</t>
  </si>
  <si>
    <t>Mixed E(g)(i)/E(g)(iii)</t>
  </si>
  <si>
    <t>REDEVELOPMENT FOR CLASS E OFFICE/LIGHT INDUSTRY &amp; ANCILLARY</t>
  </si>
  <si>
    <t>SDNP/23/01689/FUL</t>
  </si>
  <si>
    <t>WESTON BARN</t>
  </si>
  <si>
    <t>WESTON LANE</t>
  </si>
  <si>
    <t>GU32 3NN</t>
  </si>
  <si>
    <t>REPLACEMENT BUILDING FOR B8 STORAGE &amp; DISTRIBUTION</t>
  </si>
  <si>
    <t>CHAPEL FARM</t>
  </si>
  <si>
    <t>OAKHANGER ROAD</t>
  </si>
  <si>
    <t>OAKHANGER</t>
  </si>
  <si>
    <t>GU35 9JB</t>
  </si>
  <si>
    <t>CONVERSION OF AGRICULTURAL BUILDINGS TO FLEXIBLE CLASS EG USE</t>
  </si>
  <si>
    <t>LOWER FARM</t>
  </si>
  <si>
    <t>CLANFIELD ROAD</t>
  </si>
  <si>
    <t xml:space="preserve">EAST MEON                      </t>
  </si>
  <si>
    <t>GU32 1EZ</t>
  </si>
  <si>
    <t>PRIOR NOTIFICATION - PARTIAL CHANGE OF USE FROM CLASS B8/EG</t>
  </si>
  <si>
    <t>SDNP/24/04880/FUL</t>
  </si>
  <si>
    <t>SDNP/24/04199/PA3R</t>
  </si>
  <si>
    <t>SDNP/25/00339/PA3R</t>
  </si>
  <si>
    <t xml:space="preserve">Calf Barn, The Street, Bishopstone Village, East Sussex, </t>
  </si>
  <si>
    <t>Conversion of barn structure into an artists studio</t>
  </si>
  <si>
    <t>SDNP/24/02462/FUL</t>
  </si>
  <si>
    <t>FOR ELR</t>
  </si>
  <si>
    <t>Industrial [E(g)(ii), E(g)(iii), B2, B8]</t>
  </si>
  <si>
    <t>Office E(g)(i)</t>
  </si>
  <si>
    <t>Mixed Industrial/Office</t>
  </si>
  <si>
    <t>Check Sum</t>
  </si>
  <si>
    <r>
      <t>GAIN (M</t>
    </r>
    <r>
      <rPr>
        <b/>
        <vertAlign val="superscript"/>
        <sz val="11"/>
        <color theme="1"/>
        <rFont val="Gill Sans MT"/>
        <family val="2"/>
      </rPr>
      <t>2</t>
    </r>
    <r>
      <rPr>
        <b/>
        <sz val="11"/>
        <color theme="1"/>
        <rFont val="Gill Sans MT"/>
        <family val="2"/>
      </rPr>
      <t>)</t>
    </r>
  </si>
  <si>
    <r>
      <t>LOSSES (M</t>
    </r>
    <r>
      <rPr>
        <b/>
        <vertAlign val="superscript"/>
        <sz val="11"/>
        <color theme="1"/>
        <rFont val="Gill Sans MT"/>
        <family val="2"/>
      </rPr>
      <t>2</t>
    </r>
    <r>
      <rPr>
        <b/>
        <sz val="11"/>
        <color theme="1"/>
        <rFont val="Gill Sans MT"/>
        <family val="2"/>
      </rPr>
      <t>)</t>
    </r>
  </si>
  <si>
    <r>
      <t>NET (M</t>
    </r>
    <r>
      <rPr>
        <b/>
        <vertAlign val="superscript"/>
        <sz val="11"/>
        <color theme="1"/>
        <rFont val="Gill Sans MT"/>
        <family val="2"/>
      </rPr>
      <t>2</t>
    </r>
    <r>
      <rPr>
        <b/>
        <sz val="11"/>
        <color theme="1"/>
        <rFont val="Gill Sans MT"/>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</si>
</sst>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color theme="1"/>
      <name val="Gill Sans MT"/>
      <family val="2"/>
    </font>
    <font>
      <sz val="11"/>
      <name val="Gill Sans MT"/>
      <family val="2"/>
    </font>
    <font>
      <b/>
      <sz val="11"/>
      <color theme="1"/>
      <name val="Gill Sans MT"/>
      <family val="2"/>
    </font>
    <font>
      <sz val="11"/>
      <color theme="1"/>
      <name val="Gill Sans MT"/>
      <family val="2"/>
    </font>
    <font>
      <i/>
      <sz val="11"/>
      <color theme="1"/>
      <name val="Gill Sans MT"/>
      <family val="2"/>
    </font>
    <font>
      <b/>
      <vertAlign val="superscript"/>
      <sz val="11"/>
      <color theme="1"/>
      <name val="Gill Sans MT"/>
      <family val="2"/>
    </font>
  </fonts>
  <fills count="2">
    <fill>
      <patternFill patternType="none"/>
    </fill>
    <fill>
      <patternFill patternType="gray125"/>
    </fill>
  </fills>
  <borders count="1">
    <border>
      <left/>
      <right/>
      <top/>
      <bottom/>
      <diagonal/>
    </border>
  </borders>
  <cellStyleXfs count="1">
    <xf numFmtId="0" fontId="0" fillId="0" borderId="0"/>
  </cellStyleXfs>
  <cellXfs count="40">
    <xf numFmtId="0" fontId="0" fillId="0" borderId="0" xfId="0"/>
    <xf numFmtId="0" fontId="16" fillId="0" borderId="0" xfId="0" applyFont="1"/>
    <xf numFmtId="0" fontId="16" fillId="0" borderId="0" xfId="0" applyFont="1" applyAlignment="1">
      <alignment horizontal="right"/>
    </xf>
    <xf numFmtId="3" fontId="16" fillId="0" borderId="0" xfId="0" applyNumberFormat="1" applyFont="1"/>
    <xf numFmtId="0" fontId="12" fillId="0" borderId="0" xfId="0" applyFont="1"/>
    <xf numFmtId="0" fontId="11" fillId="0" borderId="0" xfId="0" applyFont="1"/>
    <xf numFmtId="0" fontId="10" fillId="0" borderId="0" xfId="0" applyFont="1"/>
    <xf numFmtId="0" fontId="10" fillId="0" borderId="0" xfId="0" applyFont="1" applyAlignment="1">
      <alignment horizontal="right"/>
    </xf>
    <xf numFmtId="0" fontId="16" fillId="0" borderId="0" xfId="0" applyFont="1" applyAlignment="1">
      <alignment horizontal="left"/>
    </xf>
    <xf numFmtId="15" fontId="16" fillId="0" borderId="0" xfId="0" applyNumberFormat="1" applyFont="1"/>
    <xf numFmtId="0" fontId="11" fillId="0" borderId="0" xfId="0" applyFont="1" applyAlignment="1">
      <alignment horizontal="left"/>
    </xf>
    <xf numFmtId="0" fontId="9" fillId="0" borderId="0" xfId="0" applyFont="1" applyAlignment="1">
      <alignment horizontal="right"/>
    </xf>
    <xf numFmtId="0" fontId="7" fillId="0" borderId="0" xfId="0" applyFont="1"/>
    <xf numFmtId="0" fontId="6" fillId="0" borderId="0" xfId="0" applyFont="1"/>
    <xf numFmtId="0" fontId="5" fillId="0" borderId="0" xfId="0" applyFont="1"/>
    <xf numFmtId="0" fontId="5" fillId="0" borderId="0" xfId="0" applyFont="1" applyAlignment="1">
      <alignment horizontal="right"/>
    </xf>
    <xf numFmtId="15" fontId="16" fillId="0" borderId="0" xfId="0" quotePrefix="1" applyNumberFormat="1" applyFont="1"/>
    <xf numFmtId="0" fontId="4" fillId="0" borderId="0" xfId="0" applyFont="1"/>
    <xf numFmtId="0" fontId="9" fillId="0" borderId="0" xfId="0" applyFont="1"/>
    <xf numFmtId="3" fontId="17" fillId="0" borderId="0" xfId="0" applyNumberFormat="1" applyFont="1"/>
    <xf numFmtId="0" fontId="3" fillId="0" borderId="0" xfId="0" applyFont="1" applyAlignment="1">
      <alignment horizontal="right"/>
    </xf>
    <xf numFmtId="0" fontId="17" fillId="0" borderId="0" xfId="0" applyFont="1" applyAlignment="1">
      <alignment horizontal="right"/>
    </xf>
    <xf numFmtId="0" fontId="2" fillId="0" borderId="0" xfId="0" applyFont="1" applyAlignment="1">
      <alignment horizontal="right"/>
    </xf>
    <xf numFmtId="0" fontId="4" fillId="0" borderId="0" xfId="0" quotePrefix="1" applyFont="1" applyAlignment="1">
      <alignment wrapText="1"/>
    </xf>
    <xf numFmtId="0" fontId="7" fillId="0" borderId="0" xfId="0" applyFont="1" applyAlignment="1">
      <alignment wrapText="1"/>
    </xf>
    <xf numFmtId="0" fontId="11" fillId="0" borderId="0" xfId="0" quotePrefix="1" applyFont="1" applyAlignment="1">
      <alignment wrapText="1"/>
    </xf>
    <xf numFmtId="0" fontId="6" fillId="0" borderId="0" xfId="0" quotePrefix="1" applyFont="1" applyAlignment="1">
      <alignment wrapText="1"/>
    </xf>
    <xf numFmtId="0" fontId="5" fillId="0" borderId="0" xfId="0" quotePrefix="1" applyFont="1" applyAlignment="1">
      <alignment wrapText="1"/>
    </xf>
    <xf numFmtId="0" fontId="16" fillId="0" borderId="0" xfId="0" quotePrefix="1" applyFont="1" applyAlignment="1">
      <alignment wrapText="1"/>
    </xf>
    <xf numFmtId="0" fontId="3" fillId="0" borderId="0" xfId="0" quotePrefix="1" applyFont="1" applyAlignment="1">
      <alignment wrapText="1"/>
    </xf>
    <xf numFmtId="0" fontId="8" fillId="0" borderId="0" xfId="0" quotePrefix="1" applyFont="1" applyAlignment="1">
      <alignment wrapText="1"/>
    </xf>
    <xf numFmtId="0" fontId="16" fillId="0" borderId="0" xfId="0" applyFont="1" applyAlignment="1">
      <alignment wrapText="1"/>
    </xf>
    <xf numFmtId="0" fontId="8" fillId="0" borderId="0" xfId="0" applyFont="1" applyAlignment="1">
      <alignment wrapText="1"/>
    </xf>
    <xf numFmtId="0" fontId="4" fillId="0" borderId="0" xfId="0" applyFont="1" applyAlignment="1">
      <alignment wrapText="1"/>
    </xf>
    <xf numFmtId="0" fontId="15" fillId="0" borderId="0" xfId="0" applyFont="1" applyAlignment="1">
      <alignment horizontal="center"/>
    </xf>
    <xf numFmtId="0" fontId="15" fillId="0" borderId="0" xfId="0" applyFont="1" applyAlignment="1">
      <alignment horizontal="center" wrapText="1"/>
    </xf>
    <xf numFmtId="0" fontId="14" fillId="0" borderId="0" xfId="0" applyFont="1" applyAlignment="1">
      <alignment horizontal="left" wrapText="1"/>
    </xf>
    <xf numFmtId="0" fontId="13" fillId="0" borderId="0" xfId="0" applyFont="1" applyAlignment="1">
      <alignment wrapText="1"/>
    </xf>
    <xf numFmtId="0" fontId="5" fillId="0" borderId="0" xfId="0" applyFont="1"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53E47-2ABF-4D84-B4D2-F362ACAC6BC4}">
  <dimension ref="A1:T78"/>
  <sheetViews>
    <sheetView tabSelected="1" zoomScale="62" zoomScaleNormal="62" workbookViewId="0">
      <pane ySplit="1" topLeftCell="A32" activePane="bottomLeft" state="frozen"/>
      <selection pane="bottomLeft" activeCell="X48" sqref="X48"/>
    </sheetView>
  </sheetViews>
  <sheetFormatPr defaultColWidth="9.140625" defaultRowHeight="17.25" x14ac:dyDescent="0.35"/>
  <cols>
    <col min="1" max="1" width="18.5703125" style="1" customWidth="1"/>
    <col min="2" max="3" width="9.140625" style="1"/>
    <col min="4" max="4" width="23.85546875" style="1" customWidth="1"/>
    <col min="5" max="5" width="23" style="1" customWidth="1"/>
    <col min="6" max="6" width="23.7109375" style="1" customWidth="1"/>
    <col min="7" max="7" width="14" style="1" customWidth="1"/>
    <col min="8" max="8" width="50.28515625" style="31" customWidth="1"/>
    <col min="9" max="9" width="22.42578125" style="31" customWidth="1"/>
    <col min="10" max="10" width="14.5703125" style="1" bestFit="1" customWidth="1"/>
    <col min="11" max="11" width="20.140625" style="1" customWidth="1"/>
    <col min="12" max="12" width="11.5703125" style="1" customWidth="1"/>
    <col min="13" max="13" width="13.85546875" style="1" customWidth="1"/>
    <col min="14" max="14" width="12.140625" style="1" customWidth="1"/>
    <col min="15" max="16384" width="9.140625" style="1"/>
  </cols>
  <sheetData>
    <row r="1" spans="1:14" ht="34.5" x14ac:dyDescent="0.35">
      <c r="A1" s="34" t="s">
        <v>11</v>
      </c>
      <c r="B1" s="34" t="s">
        <v>0</v>
      </c>
      <c r="C1" s="34" t="s">
        <v>1</v>
      </c>
      <c r="D1" s="34" t="s">
        <v>2</v>
      </c>
      <c r="E1" s="34" t="s">
        <v>2</v>
      </c>
      <c r="F1" s="34" t="s">
        <v>3</v>
      </c>
      <c r="G1" s="34" t="s">
        <v>4</v>
      </c>
      <c r="H1" s="35" t="s">
        <v>5</v>
      </c>
      <c r="I1" s="35" t="s">
        <v>6</v>
      </c>
      <c r="J1" s="35" t="s">
        <v>9</v>
      </c>
      <c r="K1" s="34" t="s">
        <v>7</v>
      </c>
      <c r="L1" s="34" t="s">
        <v>244</v>
      </c>
      <c r="M1" s="34" t="s">
        <v>245</v>
      </c>
      <c r="N1" s="34" t="s">
        <v>246</v>
      </c>
    </row>
    <row r="2" spans="1:14" ht="34.5" x14ac:dyDescent="0.35">
      <c r="A2" s="10" t="s">
        <v>102</v>
      </c>
      <c r="B2" s="8">
        <v>449632</v>
      </c>
      <c r="C2" s="8">
        <v>128499</v>
      </c>
      <c r="D2" s="31" t="s">
        <v>22</v>
      </c>
      <c r="E2" s="1" t="s">
        <v>23</v>
      </c>
      <c r="F2" s="1" t="s">
        <v>27</v>
      </c>
      <c r="G2" s="1" t="s">
        <v>28</v>
      </c>
      <c r="H2" s="31" t="s">
        <v>42</v>
      </c>
      <c r="I2" s="23" t="s">
        <v>182</v>
      </c>
      <c r="J2" s="16">
        <v>42690</v>
      </c>
      <c r="K2" s="4" t="s">
        <v>101</v>
      </c>
      <c r="L2" s="3">
        <v>6325</v>
      </c>
      <c r="M2" s="3">
        <v>0</v>
      </c>
      <c r="N2" s="3">
        <f>L2-M2</f>
        <v>6325</v>
      </c>
    </row>
    <row r="3" spans="1:14" ht="34.5" x14ac:dyDescent="0.35">
      <c r="A3" s="10" t="s">
        <v>102</v>
      </c>
      <c r="B3" s="8">
        <v>448632</v>
      </c>
      <c r="C3" s="8">
        <v>125411</v>
      </c>
      <c r="D3" s="31" t="s">
        <v>24</v>
      </c>
      <c r="E3" s="1" t="s">
        <v>25</v>
      </c>
      <c r="F3" s="1" t="s">
        <v>26</v>
      </c>
      <c r="G3" s="1" t="s">
        <v>29</v>
      </c>
      <c r="H3" s="31" t="s">
        <v>217</v>
      </c>
      <c r="I3" s="23" t="s">
        <v>218</v>
      </c>
      <c r="J3" s="16">
        <v>45449</v>
      </c>
      <c r="K3" s="17" t="s">
        <v>116</v>
      </c>
      <c r="L3" s="3">
        <v>9808</v>
      </c>
      <c r="M3" s="3">
        <v>7281</v>
      </c>
      <c r="N3" s="3">
        <f>L3-M3</f>
        <v>2527</v>
      </c>
    </row>
    <row r="4" spans="1:14" ht="34.5" x14ac:dyDescent="0.35">
      <c r="A4" s="10" t="s">
        <v>102</v>
      </c>
      <c r="B4" s="8">
        <v>458767</v>
      </c>
      <c r="C4" s="8">
        <v>118542</v>
      </c>
      <c r="D4" s="31" t="s">
        <v>30</v>
      </c>
      <c r="E4" s="1" t="s">
        <v>31</v>
      </c>
      <c r="F4" s="1" t="s">
        <v>32</v>
      </c>
      <c r="G4" s="1" t="s">
        <v>33</v>
      </c>
      <c r="H4" s="31" t="s">
        <v>43</v>
      </c>
      <c r="I4" s="24" t="s">
        <v>46</v>
      </c>
      <c r="J4" s="9">
        <v>44056</v>
      </c>
      <c r="K4" s="4" t="s">
        <v>100</v>
      </c>
      <c r="L4" s="3">
        <v>705</v>
      </c>
      <c r="M4" s="3">
        <v>0</v>
      </c>
      <c r="N4" s="3">
        <f t="shared" ref="N4:N50" si="0">L4-M4</f>
        <v>705</v>
      </c>
    </row>
    <row r="5" spans="1:14" ht="34.5" x14ac:dyDescent="0.35">
      <c r="A5" s="10" t="s">
        <v>102</v>
      </c>
      <c r="B5" s="8">
        <v>454141</v>
      </c>
      <c r="C5" s="8">
        <v>120554</v>
      </c>
      <c r="D5" s="31" t="s">
        <v>34</v>
      </c>
      <c r="E5" s="1" t="s">
        <v>35</v>
      </c>
      <c r="F5" s="1" t="s">
        <v>36</v>
      </c>
      <c r="G5" s="1" t="s">
        <v>37</v>
      </c>
      <c r="H5" s="36" t="s">
        <v>44</v>
      </c>
      <c r="I5" s="24" t="s">
        <v>47</v>
      </c>
      <c r="J5" s="9">
        <v>44393</v>
      </c>
      <c r="K5" s="4" t="s">
        <v>100</v>
      </c>
      <c r="L5" s="3">
        <v>500</v>
      </c>
      <c r="M5" s="3">
        <v>0</v>
      </c>
      <c r="N5" s="3">
        <f t="shared" si="0"/>
        <v>500</v>
      </c>
    </row>
    <row r="6" spans="1:14" ht="34.5" x14ac:dyDescent="0.35">
      <c r="A6" s="10" t="s">
        <v>102</v>
      </c>
      <c r="B6" s="8">
        <v>462566</v>
      </c>
      <c r="C6" s="8">
        <v>123665</v>
      </c>
      <c r="D6" s="31" t="s">
        <v>38</v>
      </c>
      <c r="E6" s="1" t="s">
        <v>39</v>
      </c>
      <c r="F6" s="1" t="s">
        <v>40</v>
      </c>
      <c r="G6" s="1" t="s">
        <v>41</v>
      </c>
      <c r="H6" s="31" t="s">
        <v>45</v>
      </c>
      <c r="I6" s="25" t="s">
        <v>98</v>
      </c>
      <c r="J6" s="9">
        <v>44543</v>
      </c>
      <c r="K6" s="14" t="s">
        <v>123</v>
      </c>
      <c r="L6" s="3">
        <v>264</v>
      </c>
      <c r="M6" s="3">
        <v>444</v>
      </c>
      <c r="N6" s="3">
        <f t="shared" si="0"/>
        <v>-180</v>
      </c>
    </row>
    <row r="7" spans="1:14" ht="34.5" x14ac:dyDescent="0.35">
      <c r="A7" s="10" t="s">
        <v>102</v>
      </c>
      <c r="B7" s="8">
        <v>451495</v>
      </c>
      <c r="C7" s="8">
        <v>130107</v>
      </c>
      <c r="D7" s="31" t="s">
        <v>132</v>
      </c>
      <c r="E7" s="1" t="s">
        <v>133</v>
      </c>
      <c r="F7" s="1" t="s">
        <v>134</v>
      </c>
      <c r="G7" s="1" t="s">
        <v>135</v>
      </c>
      <c r="H7" s="31" t="s">
        <v>136</v>
      </c>
      <c r="I7" s="26" t="s">
        <v>158</v>
      </c>
      <c r="J7" s="9">
        <v>45055</v>
      </c>
      <c r="K7" s="13" t="s">
        <v>116</v>
      </c>
      <c r="L7" s="3">
        <v>500</v>
      </c>
      <c r="M7" s="3">
        <v>0</v>
      </c>
      <c r="N7" s="3">
        <f t="shared" si="0"/>
        <v>500</v>
      </c>
    </row>
    <row r="8" spans="1:14" ht="34.5" x14ac:dyDescent="0.35">
      <c r="A8" s="10" t="s">
        <v>102</v>
      </c>
      <c r="B8" s="8">
        <v>461602</v>
      </c>
      <c r="C8" s="8">
        <v>127767</v>
      </c>
      <c r="D8" s="31" t="s">
        <v>137</v>
      </c>
      <c r="E8" s="1" t="s">
        <v>138</v>
      </c>
      <c r="F8" s="1" t="s">
        <v>139</v>
      </c>
      <c r="G8" s="1" t="s">
        <v>140</v>
      </c>
      <c r="H8" s="31" t="s">
        <v>141</v>
      </c>
      <c r="I8" s="26" t="s">
        <v>159</v>
      </c>
      <c r="J8" s="9">
        <v>45376</v>
      </c>
      <c r="K8" s="13" t="s">
        <v>8</v>
      </c>
      <c r="L8" s="3">
        <v>425</v>
      </c>
      <c r="M8" s="3">
        <v>0</v>
      </c>
      <c r="N8" s="3">
        <f t="shared" si="0"/>
        <v>425</v>
      </c>
    </row>
    <row r="9" spans="1:14" ht="34.5" x14ac:dyDescent="0.35">
      <c r="A9" s="10" t="s">
        <v>102</v>
      </c>
      <c r="B9" s="8">
        <v>461445</v>
      </c>
      <c r="C9" s="8">
        <v>121431</v>
      </c>
      <c r="D9" s="31" t="s">
        <v>142</v>
      </c>
      <c r="E9" s="1" t="s">
        <v>143</v>
      </c>
      <c r="F9" s="1" t="s">
        <v>144</v>
      </c>
      <c r="G9" s="1" t="s">
        <v>145</v>
      </c>
      <c r="H9" s="31" t="s">
        <v>146</v>
      </c>
      <c r="I9" s="26" t="s">
        <v>160</v>
      </c>
      <c r="J9" s="9">
        <v>45106</v>
      </c>
      <c r="K9" s="12" t="s">
        <v>123</v>
      </c>
      <c r="L9" s="3">
        <v>1400</v>
      </c>
      <c r="M9" s="3">
        <v>0</v>
      </c>
      <c r="N9" s="3">
        <f t="shared" si="0"/>
        <v>1400</v>
      </c>
    </row>
    <row r="10" spans="1:14" ht="34.5" x14ac:dyDescent="0.35">
      <c r="A10" s="10" t="s">
        <v>102</v>
      </c>
      <c r="B10" s="8">
        <v>462946</v>
      </c>
      <c r="C10" s="8">
        <v>118011</v>
      </c>
      <c r="D10" s="31" t="s">
        <v>147</v>
      </c>
      <c r="E10" s="1" t="s">
        <v>148</v>
      </c>
      <c r="F10" s="1" t="s">
        <v>149</v>
      </c>
      <c r="G10" s="1" t="s">
        <v>150</v>
      </c>
      <c r="H10" s="31" t="s">
        <v>151</v>
      </c>
      <c r="I10" s="26" t="s">
        <v>161</v>
      </c>
      <c r="J10" s="9">
        <v>45408</v>
      </c>
      <c r="K10" s="13" t="s">
        <v>117</v>
      </c>
      <c r="L10" s="3">
        <v>201</v>
      </c>
      <c r="M10" s="3">
        <v>0</v>
      </c>
      <c r="N10" s="3">
        <f t="shared" si="0"/>
        <v>201</v>
      </c>
    </row>
    <row r="11" spans="1:14" x14ac:dyDescent="0.35">
      <c r="A11" s="10" t="s">
        <v>102</v>
      </c>
      <c r="B11" s="8">
        <v>463829</v>
      </c>
      <c r="C11" s="8">
        <v>123527</v>
      </c>
      <c r="D11" s="31" t="s">
        <v>152</v>
      </c>
      <c r="E11" s="1" t="s">
        <v>153</v>
      </c>
      <c r="F11" s="1" t="s">
        <v>154</v>
      </c>
      <c r="G11" s="1" t="s">
        <v>155</v>
      </c>
      <c r="H11" s="31" t="s">
        <v>156</v>
      </c>
      <c r="I11" s="26" t="s">
        <v>162</v>
      </c>
      <c r="J11" s="9">
        <v>45435</v>
      </c>
      <c r="K11" s="13" t="s">
        <v>8</v>
      </c>
      <c r="L11" s="3">
        <v>353</v>
      </c>
      <c r="M11" s="3">
        <v>0</v>
      </c>
      <c r="N11" s="3">
        <f t="shared" si="0"/>
        <v>353</v>
      </c>
    </row>
    <row r="12" spans="1:14" ht="34.5" x14ac:dyDescent="0.35">
      <c r="A12" s="10" t="s">
        <v>102</v>
      </c>
      <c r="B12" s="8">
        <v>461560</v>
      </c>
      <c r="C12" s="8">
        <v>127785</v>
      </c>
      <c r="D12" s="31" t="s">
        <v>137</v>
      </c>
      <c r="E12" s="1" t="s">
        <v>138</v>
      </c>
      <c r="F12" s="1" t="s">
        <v>139</v>
      </c>
      <c r="G12" s="1" t="s">
        <v>140</v>
      </c>
      <c r="H12" s="31" t="s">
        <v>157</v>
      </c>
      <c r="I12" s="26" t="s">
        <v>163</v>
      </c>
      <c r="J12" s="9">
        <v>45561</v>
      </c>
      <c r="K12" s="13" t="s">
        <v>8</v>
      </c>
      <c r="L12" s="3">
        <v>417</v>
      </c>
      <c r="M12" s="3">
        <v>0</v>
      </c>
      <c r="N12" s="3">
        <f t="shared" si="0"/>
        <v>417</v>
      </c>
    </row>
    <row r="13" spans="1:14" ht="34.5" x14ac:dyDescent="0.35">
      <c r="A13" s="5" t="s">
        <v>103</v>
      </c>
      <c r="B13" s="8">
        <v>473670</v>
      </c>
      <c r="C13" s="8">
        <v>123826</v>
      </c>
      <c r="D13" s="31" t="s">
        <v>48</v>
      </c>
      <c r="E13" s="1" t="s">
        <v>49</v>
      </c>
      <c r="F13" s="1" t="s">
        <v>50</v>
      </c>
      <c r="G13" s="1" t="s">
        <v>51</v>
      </c>
      <c r="H13" s="31" t="s">
        <v>57</v>
      </c>
      <c r="I13" s="27" t="s">
        <v>180</v>
      </c>
      <c r="J13" s="9">
        <v>41607</v>
      </c>
      <c r="K13" s="5" t="s">
        <v>116</v>
      </c>
      <c r="L13" s="3">
        <v>2296</v>
      </c>
      <c r="M13" s="3">
        <v>0</v>
      </c>
      <c r="N13" s="3">
        <f t="shared" si="0"/>
        <v>2296</v>
      </c>
    </row>
    <row r="14" spans="1:14" ht="34.5" x14ac:dyDescent="0.35">
      <c r="A14" s="5" t="s">
        <v>103</v>
      </c>
      <c r="B14" s="8">
        <v>473698</v>
      </c>
      <c r="C14" s="8">
        <v>123947</v>
      </c>
      <c r="D14" s="37" t="s">
        <v>52</v>
      </c>
      <c r="E14" s="1" t="s">
        <v>49</v>
      </c>
      <c r="F14" s="1" t="s">
        <v>50</v>
      </c>
      <c r="G14" s="1" t="s">
        <v>51</v>
      </c>
      <c r="H14" s="31" t="s">
        <v>58</v>
      </c>
      <c r="I14" s="27" t="s">
        <v>181</v>
      </c>
      <c r="J14" s="9">
        <v>45153</v>
      </c>
      <c r="K14" s="5" t="s">
        <v>100</v>
      </c>
      <c r="L14" s="3">
        <v>4730</v>
      </c>
      <c r="M14" s="3">
        <v>0</v>
      </c>
      <c r="N14" s="3">
        <f t="shared" si="0"/>
        <v>4730</v>
      </c>
    </row>
    <row r="15" spans="1:14" ht="34.5" x14ac:dyDescent="0.35">
      <c r="A15" s="5" t="s">
        <v>103</v>
      </c>
      <c r="B15" s="8">
        <v>478659</v>
      </c>
      <c r="C15" s="8">
        <v>131200</v>
      </c>
      <c r="D15" s="31" t="s">
        <v>53</v>
      </c>
      <c r="E15" s="1" t="s">
        <v>54</v>
      </c>
      <c r="F15" s="1" t="s">
        <v>55</v>
      </c>
      <c r="G15" s="1" t="s">
        <v>56</v>
      </c>
      <c r="H15" s="31" t="s">
        <v>59</v>
      </c>
      <c r="I15" s="28" t="s">
        <v>97</v>
      </c>
      <c r="J15" s="9">
        <v>44986</v>
      </c>
      <c r="K15" s="1" t="s">
        <v>8</v>
      </c>
      <c r="L15" s="3">
        <v>32196</v>
      </c>
      <c r="M15" s="3">
        <v>0</v>
      </c>
      <c r="N15" s="3">
        <f t="shared" si="0"/>
        <v>32196</v>
      </c>
    </row>
    <row r="16" spans="1:14" ht="34.5" x14ac:dyDescent="0.35">
      <c r="A16" s="5" t="s">
        <v>103</v>
      </c>
      <c r="B16" s="8">
        <v>474806</v>
      </c>
      <c r="C16" s="8">
        <v>138282</v>
      </c>
      <c r="D16" s="31" t="s">
        <v>104</v>
      </c>
      <c r="E16" s="1" t="s">
        <v>105</v>
      </c>
      <c r="F16" s="1" t="s">
        <v>106</v>
      </c>
      <c r="G16" s="1" t="s">
        <v>107</v>
      </c>
      <c r="H16" s="31" t="s">
        <v>108</v>
      </c>
      <c r="I16" s="28" t="s">
        <v>109</v>
      </c>
      <c r="J16" s="9">
        <v>45107</v>
      </c>
      <c r="K16" s="5" t="s">
        <v>117</v>
      </c>
      <c r="L16" s="3">
        <v>1047</v>
      </c>
      <c r="M16" s="3">
        <v>0</v>
      </c>
      <c r="N16" s="3">
        <f t="shared" si="0"/>
        <v>1047</v>
      </c>
    </row>
    <row r="17" spans="1:14" ht="34.5" x14ac:dyDescent="0.35">
      <c r="A17" s="5" t="s">
        <v>103</v>
      </c>
      <c r="B17" s="8">
        <v>470423</v>
      </c>
      <c r="C17" s="8">
        <v>135120</v>
      </c>
      <c r="D17" s="31" t="s">
        <v>110</v>
      </c>
      <c r="E17" s="5" t="s">
        <v>111</v>
      </c>
      <c r="F17" s="5" t="s">
        <v>112</v>
      </c>
      <c r="G17" s="1" t="s">
        <v>113</v>
      </c>
      <c r="H17" s="31" t="s">
        <v>114</v>
      </c>
      <c r="I17" s="28" t="s">
        <v>115</v>
      </c>
      <c r="J17" s="9">
        <v>45212</v>
      </c>
      <c r="K17" s="5" t="s">
        <v>8</v>
      </c>
      <c r="L17" s="3">
        <v>990</v>
      </c>
      <c r="M17" s="3">
        <v>870</v>
      </c>
      <c r="N17" s="3">
        <f t="shared" si="0"/>
        <v>120</v>
      </c>
    </row>
    <row r="18" spans="1:14" ht="34.5" x14ac:dyDescent="0.35">
      <c r="A18" s="5" t="s">
        <v>103</v>
      </c>
      <c r="B18" s="8">
        <v>477242</v>
      </c>
      <c r="C18" s="8">
        <v>133914</v>
      </c>
      <c r="D18" s="31" t="s">
        <v>164</v>
      </c>
      <c r="E18" s="5" t="s">
        <v>165</v>
      </c>
      <c r="F18" s="5" t="s">
        <v>166</v>
      </c>
      <c r="G18" s="1" t="s">
        <v>167</v>
      </c>
      <c r="H18" s="31" t="s">
        <v>174</v>
      </c>
      <c r="I18" s="23" t="s">
        <v>177</v>
      </c>
      <c r="J18" s="9">
        <v>45440</v>
      </c>
      <c r="K18" s="14" t="s">
        <v>8</v>
      </c>
      <c r="L18" s="3">
        <v>290</v>
      </c>
      <c r="M18" s="3">
        <v>0</v>
      </c>
      <c r="N18" s="3">
        <f t="shared" si="0"/>
        <v>290</v>
      </c>
    </row>
    <row r="19" spans="1:14" ht="51.75" x14ac:dyDescent="0.35">
      <c r="A19" s="5" t="s">
        <v>103</v>
      </c>
      <c r="B19" s="8">
        <v>479459</v>
      </c>
      <c r="C19" s="8">
        <v>141916</v>
      </c>
      <c r="D19" s="38" t="s">
        <v>173</v>
      </c>
      <c r="E19" s="5"/>
      <c r="F19" s="5" t="s">
        <v>168</v>
      </c>
      <c r="G19" s="1" t="s">
        <v>169</v>
      </c>
      <c r="H19" s="31" t="s">
        <v>175</v>
      </c>
      <c r="I19" s="23" t="s">
        <v>178</v>
      </c>
      <c r="J19" s="9">
        <v>45442</v>
      </c>
      <c r="K19" s="14" t="s">
        <v>100</v>
      </c>
      <c r="L19" s="3">
        <v>466</v>
      </c>
      <c r="M19" s="3">
        <v>0</v>
      </c>
      <c r="N19" s="3">
        <f t="shared" si="0"/>
        <v>466</v>
      </c>
    </row>
    <row r="20" spans="1:14" ht="34.5" x14ac:dyDescent="0.35">
      <c r="A20" s="5" t="s">
        <v>103</v>
      </c>
      <c r="B20" s="8">
        <v>473884</v>
      </c>
      <c r="C20" s="8">
        <v>123163</v>
      </c>
      <c r="D20" s="33" t="s">
        <v>170</v>
      </c>
      <c r="E20" s="5" t="s">
        <v>171</v>
      </c>
      <c r="F20" s="5" t="s">
        <v>50</v>
      </c>
      <c r="G20" s="1" t="s">
        <v>172</v>
      </c>
      <c r="H20" s="31" t="s">
        <v>176</v>
      </c>
      <c r="I20" s="23" t="s">
        <v>179</v>
      </c>
      <c r="J20" s="9">
        <v>45334</v>
      </c>
      <c r="K20" s="14" t="s">
        <v>8</v>
      </c>
      <c r="L20" s="3">
        <v>687</v>
      </c>
      <c r="M20" s="3">
        <v>0</v>
      </c>
      <c r="N20" s="3">
        <f t="shared" si="0"/>
        <v>687</v>
      </c>
    </row>
    <row r="21" spans="1:14" ht="34.5" x14ac:dyDescent="0.35">
      <c r="A21" s="5" t="s">
        <v>103</v>
      </c>
      <c r="B21" s="8">
        <v>472916</v>
      </c>
      <c r="C21" s="8">
        <v>121915</v>
      </c>
      <c r="D21" s="31" t="s">
        <v>219</v>
      </c>
      <c r="E21" s="5" t="s">
        <v>220</v>
      </c>
      <c r="F21" s="5" t="s">
        <v>50</v>
      </c>
      <c r="G21" s="1" t="s">
        <v>221</v>
      </c>
      <c r="H21" s="31" t="s">
        <v>222</v>
      </c>
      <c r="I21" s="23" t="s">
        <v>233</v>
      </c>
      <c r="J21" s="9">
        <v>45702</v>
      </c>
      <c r="K21" s="17" t="s">
        <v>8</v>
      </c>
      <c r="L21" s="3">
        <v>495</v>
      </c>
      <c r="M21" s="3">
        <v>446</v>
      </c>
      <c r="N21" s="3">
        <f t="shared" si="0"/>
        <v>49</v>
      </c>
    </row>
    <row r="22" spans="1:14" ht="34.5" x14ac:dyDescent="0.35">
      <c r="A22" s="5" t="s">
        <v>103</v>
      </c>
      <c r="B22" s="8">
        <v>476843</v>
      </c>
      <c r="C22" s="8">
        <v>135289</v>
      </c>
      <c r="D22" s="31" t="s">
        <v>223</v>
      </c>
      <c r="E22" s="5" t="s">
        <v>224</v>
      </c>
      <c r="F22" s="5" t="s">
        <v>225</v>
      </c>
      <c r="G22" s="1" t="s">
        <v>226</v>
      </c>
      <c r="H22" s="31" t="s">
        <v>227</v>
      </c>
      <c r="I22" s="23" t="s">
        <v>234</v>
      </c>
      <c r="J22" s="9">
        <v>45709</v>
      </c>
      <c r="K22" s="17" t="s">
        <v>116</v>
      </c>
      <c r="L22" s="3">
        <v>472</v>
      </c>
      <c r="M22" s="3">
        <v>0</v>
      </c>
      <c r="N22" s="3">
        <f t="shared" si="0"/>
        <v>472</v>
      </c>
    </row>
    <row r="23" spans="1:14" ht="34.5" x14ac:dyDescent="0.35">
      <c r="A23" s="5" t="s">
        <v>103</v>
      </c>
      <c r="B23" s="8">
        <v>468394</v>
      </c>
      <c r="C23" s="8">
        <v>120896</v>
      </c>
      <c r="D23" s="31" t="s">
        <v>228</v>
      </c>
      <c r="E23" s="5" t="s">
        <v>229</v>
      </c>
      <c r="F23" s="5" t="s">
        <v>230</v>
      </c>
      <c r="G23" s="1" t="s">
        <v>231</v>
      </c>
      <c r="H23" s="31" t="s">
        <v>232</v>
      </c>
      <c r="I23" s="23" t="s">
        <v>235</v>
      </c>
      <c r="J23" s="9">
        <v>45733</v>
      </c>
      <c r="K23" s="17" t="s">
        <v>100</v>
      </c>
      <c r="L23" s="3">
        <v>340</v>
      </c>
      <c r="M23" s="3">
        <v>0</v>
      </c>
      <c r="N23" s="3">
        <f t="shared" si="0"/>
        <v>340</v>
      </c>
    </row>
    <row r="24" spans="1:14" ht="69" x14ac:dyDescent="0.35">
      <c r="A24" s="5" t="s">
        <v>183</v>
      </c>
      <c r="B24" s="8">
        <v>507110</v>
      </c>
      <c r="C24" s="8">
        <v>109253</v>
      </c>
      <c r="D24" s="31" t="s">
        <v>184</v>
      </c>
      <c r="E24" s="5" t="s">
        <v>185</v>
      </c>
      <c r="F24" s="5" t="s">
        <v>186</v>
      </c>
      <c r="H24" s="31" t="s">
        <v>187</v>
      </c>
      <c r="I24" s="27" t="s">
        <v>188</v>
      </c>
      <c r="J24" s="9">
        <v>45639</v>
      </c>
      <c r="K24" s="14" t="s">
        <v>189</v>
      </c>
      <c r="L24" s="3">
        <v>1620</v>
      </c>
      <c r="M24" s="3">
        <v>0</v>
      </c>
      <c r="N24" s="3">
        <f t="shared" si="0"/>
        <v>1620</v>
      </c>
    </row>
    <row r="25" spans="1:14" ht="69" x14ac:dyDescent="0.35">
      <c r="A25" s="14" t="s">
        <v>183</v>
      </c>
      <c r="B25" s="8">
        <v>507110</v>
      </c>
      <c r="C25" s="8">
        <v>109253</v>
      </c>
      <c r="D25" s="31" t="s">
        <v>184</v>
      </c>
      <c r="E25" s="5" t="s">
        <v>185</v>
      </c>
      <c r="F25" s="5" t="s">
        <v>186</v>
      </c>
      <c r="H25" s="31" t="s">
        <v>187</v>
      </c>
      <c r="I25" s="27" t="s">
        <v>188</v>
      </c>
      <c r="J25" s="9">
        <v>45639</v>
      </c>
      <c r="K25" s="14" t="s">
        <v>21</v>
      </c>
      <c r="L25" s="3">
        <v>0</v>
      </c>
      <c r="M25" s="3">
        <v>1620</v>
      </c>
      <c r="N25" s="3">
        <f t="shared" si="0"/>
        <v>-1620</v>
      </c>
    </row>
    <row r="26" spans="1:14" ht="51.75" x14ac:dyDescent="0.35">
      <c r="A26" s="5" t="s">
        <v>183</v>
      </c>
      <c r="B26" s="8">
        <v>507477</v>
      </c>
      <c r="C26" s="8">
        <v>110450</v>
      </c>
      <c r="D26" s="31" t="s">
        <v>190</v>
      </c>
      <c r="E26" s="5" t="s">
        <v>185</v>
      </c>
      <c r="F26" s="5" t="s">
        <v>186</v>
      </c>
      <c r="H26" s="31" t="s">
        <v>191</v>
      </c>
      <c r="I26" s="27" t="s">
        <v>192</v>
      </c>
      <c r="J26" s="9">
        <v>45643</v>
      </c>
      <c r="K26" s="14" t="s">
        <v>10</v>
      </c>
      <c r="L26" s="3">
        <v>924</v>
      </c>
      <c r="M26" s="3">
        <v>0</v>
      </c>
      <c r="N26" s="3">
        <f t="shared" si="0"/>
        <v>924</v>
      </c>
    </row>
    <row r="27" spans="1:14" ht="69" x14ac:dyDescent="0.35">
      <c r="A27" s="5" t="s">
        <v>183</v>
      </c>
      <c r="B27" s="8">
        <v>505964</v>
      </c>
      <c r="C27" s="8">
        <v>106133</v>
      </c>
      <c r="D27" s="31" t="s">
        <v>193</v>
      </c>
      <c r="E27" s="5" t="s">
        <v>194</v>
      </c>
      <c r="F27" s="5" t="s">
        <v>195</v>
      </c>
      <c r="H27" s="31" t="s">
        <v>196</v>
      </c>
      <c r="I27" s="27" t="s">
        <v>197</v>
      </c>
      <c r="J27" s="9">
        <v>45643</v>
      </c>
      <c r="K27" s="14" t="s">
        <v>10</v>
      </c>
      <c r="L27" s="3">
        <v>932</v>
      </c>
      <c r="M27" s="3">
        <v>0</v>
      </c>
      <c r="N27" s="3">
        <f t="shared" si="0"/>
        <v>932</v>
      </c>
    </row>
    <row r="28" spans="1:14" ht="86.25" x14ac:dyDescent="0.35">
      <c r="A28" s="5" t="s">
        <v>19</v>
      </c>
      <c r="B28" s="8">
        <v>500739</v>
      </c>
      <c r="C28" s="8">
        <v>115046</v>
      </c>
      <c r="D28" s="31" t="s">
        <v>61</v>
      </c>
      <c r="E28" s="5" t="s">
        <v>62</v>
      </c>
      <c r="F28" s="5" t="s">
        <v>18</v>
      </c>
      <c r="H28" s="31" t="s">
        <v>68</v>
      </c>
      <c r="I28" s="28" t="s">
        <v>71</v>
      </c>
      <c r="J28" s="9">
        <v>42657</v>
      </c>
      <c r="K28" s="5" t="s">
        <v>117</v>
      </c>
      <c r="L28" s="3">
        <v>2335</v>
      </c>
      <c r="M28" s="3">
        <v>0</v>
      </c>
      <c r="N28" s="3">
        <f t="shared" si="0"/>
        <v>2335</v>
      </c>
    </row>
    <row r="29" spans="1:14" ht="86.25" x14ac:dyDescent="0.35">
      <c r="A29" s="5" t="s">
        <v>19</v>
      </c>
      <c r="B29" s="8">
        <v>501016</v>
      </c>
      <c r="C29" s="8">
        <v>113639</v>
      </c>
      <c r="D29" s="31" t="s">
        <v>63</v>
      </c>
      <c r="E29" s="5" t="s">
        <v>64</v>
      </c>
      <c r="F29" s="5" t="s">
        <v>65</v>
      </c>
      <c r="H29" s="31" t="s">
        <v>69</v>
      </c>
      <c r="I29" s="28" t="s">
        <v>72</v>
      </c>
      <c r="J29" s="9">
        <v>44985</v>
      </c>
      <c r="K29" s="5" t="s">
        <v>10</v>
      </c>
      <c r="L29" s="3">
        <v>460</v>
      </c>
      <c r="M29" s="3">
        <v>0</v>
      </c>
      <c r="N29" s="3">
        <f t="shared" si="0"/>
        <v>460</v>
      </c>
    </row>
    <row r="30" spans="1:14" ht="34.5" x14ac:dyDescent="0.35">
      <c r="A30" s="5" t="s">
        <v>20</v>
      </c>
      <c r="B30" s="8">
        <v>503300</v>
      </c>
      <c r="C30" s="8">
        <v>117550</v>
      </c>
      <c r="D30" s="31" t="s">
        <v>66</v>
      </c>
      <c r="E30" s="5" t="s">
        <v>60</v>
      </c>
      <c r="F30" s="5" t="s">
        <v>67</v>
      </c>
      <c r="H30" s="31" t="s">
        <v>70</v>
      </c>
      <c r="I30" s="28" t="s">
        <v>198</v>
      </c>
      <c r="J30" s="9">
        <v>39825</v>
      </c>
      <c r="K30" s="5" t="s">
        <v>101</v>
      </c>
      <c r="L30" s="3">
        <v>212</v>
      </c>
      <c r="M30" s="3">
        <v>0</v>
      </c>
      <c r="N30" s="3">
        <f t="shared" si="0"/>
        <v>212</v>
      </c>
    </row>
    <row r="31" spans="1:14" ht="120.75" x14ac:dyDescent="0.35">
      <c r="A31" s="5" t="s">
        <v>19</v>
      </c>
      <c r="B31" s="8">
        <v>489460</v>
      </c>
      <c r="C31" s="8">
        <v>122430</v>
      </c>
      <c r="D31" s="31" t="s">
        <v>118</v>
      </c>
      <c r="E31" s="5" t="s">
        <v>119</v>
      </c>
      <c r="F31" s="5" t="s">
        <v>120</v>
      </c>
      <c r="H31" s="31" t="s">
        <v>121</v>
      </c>
      <c r="I31" s="28" t="s">
        <v>122</v>
      </c>
      <c r="J31" s="9">
        <v>45198</v>
      </c>
      <c r="K31" s="5" t="s">
        <v>10</v>
      </c>
      <c r="L31" s="3">
        <v>1000</v>
      </c>
      <c r="M31" s="3">
        <v>0</v>
      </c>
      <c r="N31" s="3">
        <f t="shared" si="0"/>
        <v>1000</v>
      </c>
    </row>
    <row r="32" spans="1:14" ht="120.75" x14ac:dyDescent="0.35">
      <c r="A32" s="5" t="s">
        <v>19</v>
      </c>
      <c r="B32" s="8">
        <v>489460</v>
      </c>
      <c r="C32" s="8">
        <v>122430</v>
      </c>
      <c r="D32" s="31" t="s">
        <v>118</v>
      </c>
      <c r="E32" s="5" t="s">
        <v>119</v>
      </c>
      <c r="F32" s="5" t="s">
        <v>120</v>
      </c>
      <c r="H32" s="31" t="s">
        <v>121</v>
      </c>
      <c r="I32" s="29" t="s">
        <v>122</v>
      </c>
      <c r="J32" s="9">
        <v>45198</v>
      </c>
      <c r="K32" s="5" t="s">
        <v>21</v>
      </c>
      <c r="L32" s="3">
        <v>0</v>
      </c>
      <c r="M32" s="3">
        <v>722</v>
      </c>
      <c r="N32" s="3">
        <f t="shared" si="0"/>
        <v>-722</v>
      </c>
    </row>
    <row r="33" spans="1:14" ht="138" x14ac:dyDescent="0.35">
      <c r="A33" s="5" t="s">
        <v>19</v>
      </c>
      <c r="B33" s="8">
        <v>489680</v>
      </c>
      <c r="C33" s="8">
        <v>126934</v>
      </c>
      <c r="D33" s="31" t="s">
        <v>93</v>
      </c>
      <c r="E33" s="5" t="s">
        <v>94</v>
      </c>
      <c r="F33" s="5" t="s">
        <v>17</v>
      </c>
      <c r="H33" s="31" t="s">
        <v>96</v>
      </c>
      <c r="I33" s="30" t="s">
        <v>95</v>
      </c>
      <c r="J33" s="9">
        <v>44125</v>
      </c>
      <c r="K33" s="5" t="s">
        <v>101</v>
      </c>
      <c r="L33" s="3">
        <v>0</v>
      </c>
      <c r="M33" s="3">
        <v>16810</v>
      </c>
      <c r="N33" s="3">
        <f t="shared" si="0"/>
        <v>-16810</v>
      </c>
    </row>
    <row r="34" spans="1:14" ht="51.75" x14ac:dyDescent="0.35">
      <c r="A34" s="5" t="s">
        <v>19</v>
      </c>
      <c r="B34" s="8">
        <v>477551</v>
      </c>
      <c r="C34" s="8">
        <v>120884</v>
      </c>
      <c r="D34" s="31" t="s">
        <v>199</v>
      </c>
      <c r="E34" s="5" t="s">
        <v>200</v>
      </c>
      <c r="F34" s="5" t="s">
        <v>201</v>
      </c>
      <c r="H34" s="31" t="s">
        <v>202</v>
      </c>
      <c r="I34" s="30" t="s">
        <v>203</v>
      </c>
      <c r="J34" s="9">
        <v>45296</v>
      </c>
      <c r="K34" s="5" t="s">
        <v>189</v>
      </c>
      <c r="L34" s="3">
        <v>284</v>
      </c>
      <c r="M34" s="3">
        <v>0</v>
      </c>
      <c r="N34" s="3">
        <f t="shared" si="0"/>
        <v>284</v>
      </c>
    </row>
    <row r="35" spans="1:14" x14ac:dyDescent="0.35">
      <c r="A35" s="5" t="s">
        <v>204</v>
      </c>
      <c r="B35" s="8">
        <v>526532</v>
      </c>
      <c r="C35" s="8">
        <v>114530</v>
      </c>
      <c r="D35" s="31" t="s">
        <v>205</v>
      </c>
      <c r="E35" s="5" t="s">
        <v>206</v>
      </c>
      <c r="F35" s="5" t="s">
        <v>207</v>
      </c>
      <c r="H35" s="31" t="s">
        <v>208</v>
      </c>
      <c r="I35" s="30" t="s">
        <v>209</v>
      </c>
      <c r="J35" s="9">
        <v>45656</v>
      </c>
      <c r="K35" s="5" t="s">
        <v>10</v>
      </c>
      <c r="L35" s="3">
        <v>850</v>
      </c>
      <c r="M35" s="3">
        <v>0</v>
      </c>
      <c r="N35" s="3">
        <f t="shared" si="0"/>
        <v>850</v>
      </c>
    </row>
    <row r="36" spans="1:14" ht="34.5" x14ac:dyDescent="0.35">
      <c r="A36" s="5" t="s">
        <v>204</v>
      </c>
      <c r="B36" s="8">
        <v>526532</v>
      </c>
      <c r="C36" s="8">
        <v>114530</v>
      </c>
      <c r="D36" s="31" t="s">
        <v>205</v>
      </c>
      <c r="E36" s="5" t="s">
        <v>206</v>
      </c>
      <c r="F36" s="5" t="s">
        <v>207</v>
      </c>
      <c r="H36" s="31" t="s">
        <v>210</v>
      </c>
      <c r="I36" s="30" t="s">
        <v>211</v>
      </c>
      <c r="J36" s="9">
        <v>45425</v>
      </c>
      <c r="K36" s="5" t="s">
        <v>10</v>
      </c>
      <c r="L36" s="3">
        <v>360</v>
      </c>
      <c r="M36" s="3">
        <v>0</v>
      </c>
      <c r="N36" s="3">
        <f t="shared" si="0"/>
        <v>360</v>
      </c>
    </row>
    <row r="37" spans="1:14" ht="207" x14ac:dyDescent="0.35">
      <c r="A37" s="5" t="s">
        <v>20</v>
      </c>
      <c r="B37" s="8">
        <v>511979</v>
      </c>
      <c r="C37" s="8">
        <v>111076</v>
      </c>
      <c r="D37" s="31" t="s">
        <v>212</v>
      </c>
      <c r="E37" s="5" t="s">
        <v>60</v>
      </c>
      <c r="F37" s="5" t="s">
        <v>73</v>
      </c>
      <c r="H37" s="31" t="s">
        <v>74</v>
      </c>
      <c r="I37" s="28" t="s">
        <v>75</v>
      </c>
      <c r="J37" s="9">
        <v>43538</v>
      </c>
      <c r="K37" s="6" t="s">
        <v>116</v>
      </c>
      <c r="L37" s="3">
        <v>6185</v>
      </c>
      <c r="M37" s="3">
        <v>0</v>
      </c>
      <c r="N37" s="3">
        <f t="shared" si="0"/>
        <v>6185</v>
      </c>
    </row>
    <row r="38" spans="1:14" ht="51.75" x14ac:dyDescent="0.35">
      <c r="A38" s="18" t="s">
        <v>80</v>
      </c>
      <c r="B38" s="8"/>
      <c r="C38" s="8"/>
      <c r="D38" s="1" t="s">
        <v>124</v>
      </c>
      <c r="E38" s="5"/>
      <c r="F38" s="5"/>
      <c r="H38" s="31" t="s">
        <v>126</v>
      </c>
      <c r="I38" s="28" t="s">
        <v>127</v>
      </c>
      <c r="J38" s="9">
        <v>45324</v>
      </c>
      <c r="K38" s="18" t="s">
        <v>131</v>
      </c>
      <c r="L38" s="3">
        <v>415</v>
      </c>
      <c r="M38" s="3">
        <v>0</v>
      </c>
      <c r="N38" s="3">
        <f t="shared" si="0"/>
        <v>415</v>
      </c>
    </row>
    <row r="39" spans="1:14" ht="51.75" x14ac:dyDescent="0.35">
      <c r="A39" s="18" t="s">
        <v>80</v>
      </c>
      <c r="B39" s="8"/>
      <c r="C39" s="8"/>
      <c r="D39" s="1" t="s">
        <v>125</v>
      </c>
      <c r="E39" s="5"/>
      <c r="F39" s="5"/>
      <c r="H39" s="31" t="s">
        <v>128</v>
      </c>
      <c r="I39" s="28" t="s">
        <v>129</v>
      </c>
      <c r="J39" s="9">
        <v>45321</v>
      </c>
      <c r="K39" s="18" t="s">
        <v>131</v>
      </c>
      <c r="L39" s="3">
        <v>482</v>
      </c>
      <c r="M39" s="3">
        <v>0</v>
      </c>
      <c r="N39" s="3">
        <f t="shared" si="0"/>
        <v>482</v>
      </c>
    </row>
    <row r="40" spans="1:14" ht="51.75" x14ac:dyDescent="0.35">
      <c r="A40" s="1" t="s">
        <v>80</v>
      </c>
      <c r="D40" s="1" t="s">
        <v>76</v>
      </c>
      <c r="H40" s="31" t="s">
        <v>77</v>
      </c>
      <c r="I40" s="31" t="s">
        <v>78</v>
      </c>
      <c r="J40" s="9">
        <v>44925</v>
      </c>
      <c r="K40" s="6" t="s">
        <v>101</v>
      </c>
      <c r="L40" s="3">
        <v>0</v>
      </c>
      <c r="M40" s="3">
        <v>239</v>
      </c>
      <c r="N40" s="3">
        <f t="shared" si="0"/>
        <v>-239</v>
      </c>
    </row>
    <row r="41" spans="1:14" ht="138" x14ac:dyDescent="0.35">
      <c r="A41" s="1" t="s">
        <v>80</v>
      </c>
      <c r="D41" s="14" t="s">
        <v>213</v>
      </c>
      <c r="H41" s="31" t="s">
        <v>214</v>
      </c>
      <c r="I41" s="31" t="s">
        <v>215</v>
      </c>
      <c r="J41" s="9">
        <v>45611</v>
      </c>
      <c r="K41" s="14" t="s">
        <v>117</v>
      </c>
      <c r="L41" s="3">
        <v>2312</v>
      </c>
      <c r="M41" s="3">
        <v>0</v>
      </c>
      <c r="N41" s="3">
        <f t="shared" si="0"/>
        <v>2312</v>
      </c>
    </row>
    <row r="42" spans="1:14" ht="138" x14ac:dyDescent="0.35">
      <c r="A42" s="1" t="s">
        <v>80</v>
      </c>
      <c r="D42" s="14" t="s">
        <v>213</v>
      </c>
      <c r="H42" s="31" t="s">
        <v>214</v>
      </c>
      <c r="I42" s="31" t="s">
        <v>215</v>
      </c>
      <c r="J42" s="9">
        <v>45611</v>
      </c>
      <c r="K42" s="14" t="s">
        <v>8</v>
      </c>
      <c r="L42" s="3">
        <v>913</v>
      </c>
      <c r="M42" s="3">
        <v>0</v>
      </c>
      <c r="N42" s="3">
        <f t="shared" si="0"/>
        <v>913</v>
      </c>
    </row>
    <row r="43" spans="1:14" ht="120.75" x14ac:dyDescent="0.35">
      <c r="A43" s="1" t="s">
        <v>80</v>
      </c>
      <c r="D43" s="1" t="s">
        <v>79</v>
      </c>
      <c r="H43" s="31" t="s">
        <v>81</v>
      </c>
      <c r="I43" s="31" t="s">
        <v>83</v>
      </c>
      <c r="J43" s="9">
        <v>42515</v>
      </c>
      <c r="K43" s="6" t="s">
        <v>101</v>
      </c>
      <c r="L43" s="3">
        <v>548</v>
      </c>
      <c r="M43" s="3">
        <v>1186</v>
      </c>
      <c r="N43" s="3">
        <f t="shared" si="0"/>
        <v>-638</v>
      </c>
    </row>
    <row r="44" spans="1:14" x14ac:dyDescent="0.35">
      <c r="A44" s="1" t="s">
        <v>80</v>
      </c>
      <c r="D44" s="1" t="s">
        <v>79</v>
      </c>
      <c r="H44" s="31" t="s">
        <v>82</v>
      </c>
      <c r="I44" s="31" t="s">
        <v>83</v>
      </c>
      <c r="J44" s="9">
        <v>42515</v>
      </c>
      <c r="K44" s="6" t="s">
        <v>117</v>
      </c>
      <c r="L44" s="3">
        <v>7000</v>
      </c>
      <c r="M44" s="3">
        <v>3086</v>
      </c>
      <c r="N44" s="3">
        <f t="shared" si="0"/>
        <v>3914</v>
      </c>
    </row>
    <row r="45" spans="1:14" x14ac:dyDescent="0.35">
      <c r="A45" s="1" t="s">
        <v>80</v>
      </c>
      <c r="D45" s="1" t="s">
        <v>79</v>
      </c>
      <c r="H45" s="31" t="s">
        <v>82</v>
      </c>
      <c r="I45" s="31" t="s">
        <v>83</v>
      </c>
      <c r="J45" s="9">
        <v>42515</v>
      </c>
      <c r="K45" s="1" t="s">
        <v>21</v>
      </c>
      <c r="L45" s="3">
        <v>0</v>
      </c>
      <c r="M45" s="3">
        <v>3980</v>
      </c>
      <c r="N45" s="3">
        <f t="shared" si="0"/>
        <v>-3980</v>
      </c>
    </row>
    <row r="46" spans="1:14" x14ac:dyDescent="0.35">
      <c r="A46" s="1" t="s">
        <v>80</v>
      </c>
      <c r="D46" s="1" t="s">
        <v>79</v>
      </c>
      <c r="H46" s="31" t="s">
        <v>82</v>
      </c>
      <c r="I46" s="31" t="s">
        <v>83</v>
      </c>
      <c r="J46" s="9">
        <v>42515</v>
      </c>
      <c r="K46" s="1" t="s">
        <v>8</v>
      </c>
      <c r="L46" s="3">
        <v>0</v>
      </c>
      <c r="M46" s="3">
        <v>4195</v>
      </c>
      <c r="N46" s="3">
        <f t="shared" si="0"/>
        <v>-4195</v>
      </c>
    </row>
    <row r="47" spans="1:14" ht="51.75" x14ac:dyDescent="0.35">
      <c r="A47" s="1" t="s">
        <v>80</v>
      </c>
      <c r="D47" s="1" t="s">
        <v>86</v>
      </c>
      <c r="H47" s="31" t="s">
        <v>84</v>
      </c>
      <c r="I47" s="31" t="s">
        <v>85</v>
      </c>
      <c r="J47" s="9">
        <v>44875</v>
      </c>
      <c r="K47" s="1" t="s">
        <v>8</v>
      </c>
      <c r="L47" s="3">
        <v>0</v>
      </c>
      <c r="M47" s="3">
        <v>336</v>
      </c>
      <c r="N47" s="3">
        <f t="shared" si="0"/>
        <v>-336</v>
      </c>
    </row>
    <row r="48" spans="1:14" ht="86.25" x14ac:dyDescent="0.35">
      <c r="A48" s="1" t="s">
        <v>80</v>
      </c>
      <c r="D48" s="1" t="s">
        <v>87</v>
      </c>
      <c r="H48" s="31" t="s">
        <v>88</v>
      </c>
      <c r="I48" s="32" t="s">
        <v>89</v>
      </c>
      <c r="J48" s="9">
        <v>44609</v>
      </c>
      <c r="K48" s="39" t="s">
        <v>101</v>
      </c>
      <c r="L48" s="3">
        <v>396</v>
      </c>
      <c r="M48" s="3">
        <v>0</v>
      </c>
      <c r="N48" s="3">
        <f t="shared" si="0"/>
        <v>396</v>
      </c>
    </row>
    <row r="49" spans="1:20" x14ac:dyDescent="0.35">
      <c r="A49" s="1" t="s">
        <v>80</v>
      </c>
      <c r="D49" s="1" t="s">
        <v>236</v>
      </c>
      <c r="H49" s="31" t="s">
        <v>237</v>
      </c>
      <c r="I49" s="32" t="s">
        <v>238</v>
      </c>
      <c r="J49" s="9">
        <v>45574</v>
      </c>
      <c r="K49" s="6" t="s">
        <v>10</v>
      </c>
      <c r="L49" s="3">
        <v>208</v>
      </c>
      <c r="M49" s="3">
        <v>0</v>
      </c>
      <c r="N49" s="3">
        <f t="shared" si="0"/>
        <v>208</v>
      </c>
    </row>
    <row r="50" spans="1:20" ht="172.5" x14ac:dyDescent="0.35">
      <c r="A50" s="1" t="s">
        <v>80</v>
      </c>
      <c r="D50" s="1" t="s">
        <v>90</v>
      </c>
      <c r="H50" s="31" t="s">
        <v>91</v>
      </c>
      <c r="I50" s="33" t="s">
        <v>92</v>
      </c>
      <c r="J50" s="9">
        <v>44581</v>
      </c>
      <c r="K50" s="14" t="s">
        <v>117</v>
      </c>
      <c r="L50" s="3">
        <v>1017</v>
      </c>
      <c r="M50" s="3">
        <v>0</v>
      </c>
      <c r="N50" s="3">
        <f t="shared" si="0"/>
        <v>1017</v>
      </c>
    </row>
    <row r="51" spans="1:20" x14ac:dyDescent="0.35">
      <c r="K51" s="2" t="s">
        <v>99</v>
      </c>
      <c r="L51" s="3">
        <f>SUM(L2:L50)</f>
        <v>93360</v>
      </c>
      <c r="M51" s="3">
        <f>SUM(M2:M50)</f>
        <v>41215</v>
      </c>
      <c r="N51" s="3">
        <f>SUM(N2:N50)</f>
        <v>52145</v>
      </c>
    </row>
    <row r="52" spans="1:20" x14ac:dyDescent="0.35">
      <c r="K52" s="2" t="s">
        <v>13</v>
      </c>
      <c r="L52" s="3">
        <f>SUMIF(A2:A50, "Winchester", L2:L50)+SUMIF(A2:A50, "East Hampshire", L2:L50)</f>
        <v>64907</v>
      </c>
      <c r="M52" s="3">
        <f>SUMIF(A2:A50, "Winchester", M2:M50)+SUMIF(A2:A50, "East Hampshire", M2:M50)</f>
        <v>9041</v>
      </c>
      <c r="N52" s="3">
        <f>SUMIF(A2:A50, "Winchester", N2:N50)+SUMIF(A2:A50, "East Hampshire", N2:N50)</f>
        <v>55866</v>
      </c>
    </row>
    <row r="53" spans="1:20" x14ac:dyDescent="0.35">
      <c r="D53" s="22"/>
      <c r="E53" s="2"/>
      <c r="F53" s="2"/>
      <c r="G53" s="2"/>
      <c r="K53" s="2" t="s">
        <v>14</v>
      </c>
      <c r="L53" s="3">
        <f>SUMIF(A2:A50, "Lewes", L2:L50)+SUMIF(A2:A50,"Wealden",L2:L50)</f>
        <v>13291</v>
      </c>
      <c r="M53" s="3">
        <f>SUMIF(A2:A50, "Lewes", M2:M50)+SUMIF(A2:A50,"Wealden",M2:M50)</f>
        <v>13022</v>
      </c>
      <c r="N53" s="3">
        <f>SUMIF(A2:A50, "Lewes", N2:N50)+SUMIF(A2:A50,"Wealden",N2:N50)</f>
        <v>269</v>
      </c>
    </row>
    <row r="54" spans="1:20" x14ac:dyDescent="0.35">
      <c r="D54" s="2"/>
      <c r="E54" s="3"/>
      <c r="F54" s="3"/>
      <c r="G54" s="3"/>
      <c r="K54" s="2" t="s">
        <v>15</v>
      </c>
      <c r="L54" s="3">
        <f>SUMIF(A2:A50, "Chichester", L2:L50)+SUMIF(A2:A50,"Horsham",L2:L50)+SUMIF(A2:A50,"Arun",L2:L50)+SUMIF(A2:A50,"Mid Sussex",L2:L50)</f>
        <v>15162</v>
      </c>
      <c r="M54" s="3">
        <f>SUMIF(A2:A50, "Chichester", M2:M50)+SUMIF(A2:A50,"Horsham",M2:M50)+SUMIF(A2:A50,"Arun",M2:M50)+SUMIF(A2:A50,"Mid Sussex",M2:M50)</f>
        <v>19152</v>
      </c>
      <c r="N54" s="3">
        <f>SUMIF(A2:A50, "Chichester", N2:N50)+SUMIF(A2:A50,"Horsham",N2:N50)+SUMIF(A2:A50,"Arun",N2:N50)+SUMIF(A2:A50,"Mid Sussex",N2:N50)</f>
        <v>-3990</v>
      </c>
    </row>
    <row r="55" spans="1:20" x14ac:dyDescent="0.35">
      <c r="D55" s="22"/>
      <c r="E55" s="3"/>
      <c r="F55" s="3"/>
      <c r="G55" s="3"/>
      <c r="K55" s="2" t="s">
        <v>16</v>
      </c>
      <c r="L55" s="3">
        <f>SUM(L52:L54)</f>
        <v>93360</v>
      </c>
      <c r="M55" s="3">
        <f>SUM(M52:M54)</f>
        <v>41215</v>
      </c>
      <c r="N55" s="3">
        <f>SUM(N52:N54)</f>
        <v>52145</v>
      </c>
    </row>
    <row r="56" spans="1:20" x14ac:dyDescent="0.35">
      <c r="D56" s="7"/>
      <c r="E56" s="3"/>
      <c r="F56" s="3"/>
      <c r="G56" s="3"/>
      <c r="K56" s="2"/>
    </row>
    <row r="57" spans="1:20" x14ac:dyDescent="0.35">
      <c r="D57" s="15"/>
      <c r="E57" s="3"/>
      <c r="F57" s="3"/>
      <c r="G57" s="3"/>
      <c r="K57" s="11" t="s">
        <v>116</v>
      </c>
      <c r="L57" s="3">
        <f>SUMIF(K2:K50,"E(g)",L2:L50)</f>
        <v>19261</v>
      </c>
      <c r="M57" s="3">
        <f>SUMIF(K2:K50,"E(g)",M2:M50)</f>
        <v>7281</v>
      </c>
      <c r="N57" s="3">
        <f>SUMIF(K2:K50,"E(g)",N2:N50)</f>
        <v>11980</v>
      </c>
    </row>
    <row r="58" spans="1:20" x14ac:dyDescent="0.35">
      <c r="D58" s="7"/>
      <c r="E58" s="3"/>
      <c r="F58" s="3"/>
      <c r="G58" s="3"/>
      <c r="K58" s="11" t="s">
        <v>101</v>
      </c>
      <c r="L58" s="3">
        <f>SUMIF(K2:K50,"E(g)(i)",L2:L50)</f>
        <v>7481</v>
      </c>
      <c r="M58" s="3">
        <f>SUMIF(K2:K50,"E(g)(i)",M2:M50)</f>
        <v>18235</v>
      </c>
      <c r="N58" s="3">
        <f>SUMIF(K2:K50,"E(g)(i)",N2:N50)</f>
        <v>-10754</v>
      </c>
    </row>
    <row r="59" spans="1:20" x14ac:dyDescent="0.35">
      <c r="D59" s="2"/>
      <c r="E59" s="3"/>
      <c r="F59" s="3"/>
      <c r="G59" s="3"/>
      <c r="K59" s="11" t="s">
        <v>130</v>
      </c>
      <c r="L59" s="3">
        <f>SUMIF(K2:K50,"E(g)(ii)",L2:L50)</f>
        <v>0</v>
      </c>
      <c r="M59" s="3">
        <f>SUMIF(K2:K50,"E(g)(ii)",M2:M50)</f>
        <v>0</v>
      </c>
      <c r="N59" s="3">
        <f>SUMIF(K2:K50,"E(g)(ii)",N2:N50)</f>
        <v>0</v>
      </c>
    </row>
    <row r="60" spans="1:20" x14ac:dyDescent="0.35">
      <c r="D60" s="2"/>
      <c r="E60" s="3"/>
      <c r="F60" s="3"/>
      <c r="G60" s="3"/>
      <c r="K60" s="11" t="s">
        <v>117</v>
      </c>
      <c r="L60" s="3">
        <f>SUMIF(K2:K50,"E(g)(iii)",L2:L50)</f>
        <v>13912</v>
      </c>
      <c r="M60" s="3">
        <f>SUMIF(K2:K50,"E(g)(iii)",M2:M50)</f>
        <v>3086</v>
      </c>
      <c r="N60" s="3">
        <f>SUMIF(K2:K50,"E(g)(iii)",N2:N50)</f>
        <v>10826</v>
      </c>
    </row>
    <row r="61" spans="1:20" x14ac:dyDescent="0.35">
      <c r="D61" s="2"/>
      <c r="E61" s="3"/>
      <c r="F61" s="3"/>
      <c r="G61" s="3"/>
      <c r="K61" s="2" t="s">
        <v>21</v>
      </c>
      <c r="L61" s="3">
        <f>SUMIF(K2:K50,"B2",L2:L50)</f>
        <v>0</v>
      </c>
      <c r="M61" s="3">
        <f>SUMIF(K2:K50,"B2",M2:M50)</f>
        <v>6322</v>
      </c>
      <c r="N61" s="3">
        <f>SUMIF(K2:K50,"B2",N2:N50)</f>
        <v>-6322</v>
      </c>
    </row>
    <row r="62" spans="1:20" x14ac:dyDescent="0.35">
      <c r="D62" s="15"/>
      <c r="E62" s="3"/>
      <c r="F62" s="3"/>
      <c r="G62" s="3"/>
      <c r="K62" s="2" t="s">
        <v>8</v>
      </c>
      <c r="L62" s="3">
        <f>SUMIF(K2:K50,"B8",L2:L50)</f>
        <v>36766</v>
      </c>
      <c r="M62" s="3">
        <f>SUMIF(K2:K50,"B8",M2:M50)</f>
        <v>5847</v>
      </c>
      <c r="N62" s="3">
        <f>SUMIF(K2:K50,"B8",N2:N50)</f>
        <v>30919</v>
      </c>
    </row>
    <row r="63" spans="1:20" x14ac:dyDescent="0.35">
      <c r="D63" s="11"/>
      <c r="E63" s="3"/>
      <c r="F63" s="3"/>
      <c r="G63" s="3"/>
      <c r="K63" s="2" t="s">
        <v>10</v>
      </c>
      <c r="L63" s="3">
        <f>SUMIF(K2:K50,"E",L2:L50)</f>
        <v>4734</v>
      </c>
      <c r="M63" s="3">
        <f>SUMIF(K2:K50,"E",M2:M50)</f>
        <v>0</v>
      </c>
      <c r="N63" s="3">
        <f>SUMIF(K2:K50,"E",N2:N50)</f>
        <v>4734</v>
      </c>
    </row>
    <row r="64" spans="1:20" x14ac:dyDescent="0.35">
      <c r="D64" s="15"/>
      <c r="E64" s="3"/>
      <c r="F64" s="3"/>
      <c r="G64" s="3"/>
      <c r="K64" s="2" t="s">
        <v>216</v>
      </c>
      <c r="L64" s="3">
        <f>SUMIF(K2:K50,"Mixed E(g)(i)/E(g)(iii)",L2:L50)</f>
        <v>0</v>
      </c>
      <c r="M64" s="3">
        <f>SUMIF(K2:K50,"Mixed E(g)(i)/E(g)(iii)",M2:M50)</f>
        <v>0</v>
      </c>
      <c r="N64" s="3">
        <f>SUMIF(K2:K50,"Mixed E(g)(i)/E(g)(iii)",N2:N50)</f>
        <v>0</v>
      </c>
      <c r="R64" s="3"/>
      <c r="S64" s="3"/>
      <c r="T64" s="3"/>
    </row>
    <row r="65" spans="4:18" x14ac:dyDescent="0.35">
      <c r="D65" s="15"/>
      <c r="E65" s="3"/>
      <c r="F65" s="3"/>
      <c r="G65" s="3"/>
      <c r="K65" s="2" t="s">
        <v>131</v>
      </c>
      <c r="L65" s="3">
        <f>SUMIF(K2:K50,"Mixed E(g)(ii)/E(g)(iii)",L2:L50)</f>
        <v>897</v>
      </c>
      <c r="M65" s="3">
        <f>SUMIF(K2:K50,"Mixed E(g)(ii)/E(g)(iii)",M2:M50)</f>
        <v>0</v>
      </c>
      <c r="N65" s="3">
        <f>SUMIF(K2:K50,"Mixed E(g)(ii)/E(g)(iii)",N2:N50)</f>
        <v>897</v>
      </c>
    </row>
    <row r="66" spans="4:18" x14ac:dyDescent="0.35">
      <c r="D66" s="11"/>
      <c r="E66" s="3"/>
      <c r="F66" s="3"/>
      <c r="G66" s="3"/>
      <c r="K66" s="2" t="s">
        <v>189</v>
      </c>
      <c r="L66" s="3">
        <f>SUMIF(K2:K50,"Mixed E(g)(iii)/B8",L2:L50)</f>
        <v>1904</v>
      </c>
      <c r="M66" s="3">
        <f>SUMIF(K2:K50,"Mixed E(g)(iii)/B8",M2:M50)</f>
        <v>0</v>
      </c>
      <c r="N66" s="3">
        <f>SUMIF(K2:K50,"Mixed E(g)(iii)/B8",N2:N50)</f>
        <v>1904</v>
      </c>
    </row>
    <row r="67" spans="4:18" x14ac:dyDescent="0.35">
      <c r="D67" s="21"/>
      <c r="E67" s="19"/>
      <c r="F67" s="19"/>
      <c r="G67" s="19"/>
      <c r="K67" s="11" t="s">
        <v>100</v>
      </c>
      <c r="L67" s="3">
        <f>SUMIF(K2:K50,"Mixed E(g)/B8",L2:L50)</f>
        <v>6741</v>
      </c>
      <c r="M67" s="3">
        <f>SUMIF(K2:K50,"Mixed E(g)/B8",M2:M50)</f>
        <v>0</v>
      </c>
      <c r="N67" s="3">
        <f>SUMIF(K2:K50,"Mixed E(g)/B8",N2:N50)</f>
        <v>6741</v>
      </c>
      <c r="R67" s="3"/>
    </row>
    <row r="68" spans="4:18" x14ac:dyDescent="0.35">
      <c r="K68" s="11" t="s">
        <v>123</v>
      </c>
      <c r="L68" s="3">
        <f>SUMIF(K2:K50,"Mixed E(g),B2*",L2:L50)</f>
        <v>1664</v>
      </c>
      <c r="M68" s="3">
        <f>SUMIF(K2:K50,"Mixed E(g),B2*",M2:M50)</f>
        <v>444</v>
      </c>
      <c r="N68" s="3">
        <f>SUMIF(K2:K50,"Mixed E(g),B2*",N2:N50)</f>
        <v>1220</v>
      </c>
    </row>
    <row r="69" spans="4:18" x14ac:dyDescent="0.35">
      <c r="K69" s="2" t="s">
        <v>12</v>
      </c>
      <c r="L69" s="3">
        <f>SUM(L57:L68)</f>
        <v>93360</v>
      </c>
      <c r="M69" s="3">
        <f>SUM(M57:M68)</f>
        <v>41215</v>
      </c>
      <c r="N69" s="3">
        <f>SUM(N57:N68)</f>
        <v>52145</v>
      </c>
    </row>
    <row r="70" spans="4:18" x14ac:dyDescent="0.35">
      <c r="K70" s="2"/>
      <c r="L70" s="3"/>
      <c r="M70" s="3"/>
      <c r="N70" s="3"/>
    </row>
    <row r="71" spans="4:18" x14ac:dyDescent="0.35">
      <c r="K71" s="20" t="s">
        <v>239</v>
      </c>
    </row>
    <row r="72" spans="4:18" x14ac:dyDescent="0.35">
      <c r="K72" s="20" t="s">
        <v>240</v>
      </c>
      <c r="L72" s="3">
        <f>SUM(L59,L60,L61,L62)</f>
        <v>50678</v>
      </c>
      <c r="M72" s="3">
        <f>SUM(M59,M60,M61,M62)</f>
        <v>15255</v>
      </c>
      <c r="N72" s="3">
        <f>SUM(N59,N60,N61,N62)</f>
        <v>35423</v>
      </c>
    </row>
    <row r="73" spans="4:18" x14ac:dyDescent="0.35">
      <c r="K73" s="20" t="s">
        <v>241</v>
      </c>
      <c r="L73" s="3">
        <f>L58</f>
        <v>7481</v>
      </c>
      <c r="M73" s="3">
        <f>M58</f>
        <v>18235</v>
      </c>
      <c r="N73" s="3">
        <f>N58</f>
        <v>-10754</v>
      </c>
    </row>
    <row r="74" spans="4:18" x14ac:dyDescent="0.35">
      <c r="K74" s="20" t="s">
        <v>242</v>
      </c>
      <c r="L74" s="3">
        <f>SUM(L57,L63:L68)</f>
        <v>35201</v>
      </c>
      <c r="M74" s="3">
        <f>SUM(M57,M63:M68)</f>
        <v>7725</v>
      </c>
      <c r="N74" s="3">
        <f>SUM(N57,N63:N68)</f>
        <v>27476</v>
      </c>
    </row>
    <row r="75" spans="4:18" x14ac:dyDescent="0.35">
      <c r="K75" s="21" t="s">
        <v>243</v>
      </c>
      <c r="L75" s="19">
        <f>SUM(L72:L74)</f>
        <v>93360</v>
      </c>
      <c r="M75" s="19">
        <f t="shared" ref="M75:N75" si="1">SUM(M72:M74)</f>
        <v>41215</v>
      </c>
      <c r="N75" s="19">
        <f t="shared" si="1"/>
        <v>52145</v>
      </c>
    </row>
    <row r="76" spans="4:18" x14ac:dyDescent="0.35">
      <c r="K76" s="11"/>
      <c r="L76" s="3"/>
      <c r="M76" s="3"/>
      <c r="N76" s="3"/>
    </row>
    <row r="77" spans="4:18" x14ac:dyDescent="0.35">
      <c r="K77" s="11"/>
      <c r="L77" s="3"/>
      <c r="M77" s="3"/>
      <c r="N77" s="3"/>
    </row>
    <row r="78" spans="4:18" x14ac:dyDescent="0.35">
      <c r="L78" s="3"/>
      <c r="M78" s="3"/>
      <c r="N78"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200sqm or more only</vt:lpstr>
    </vt:vector>
  </TitlesOfParts>
  <Company>South Downs National Park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Wright</dc:creator>
  <cp:lastModifiedBy>Sian Spiers</cp:lastModifiedBy>
  <dcterms:created xsi:type="dcterms:W3CDTF">2023-08-24T09:55:11Z</dcterms:created>
  <dcterms:modified xsi:type="dcterms:W3CDTF">2026-02-02T16:21:13Z</dcterms:modified>
</cp:coreProperties>
</file>